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dpsaza-my.sharepoint.com/personal/esther_dpsa_gov_za/Documents/Documents/MYDOC2026/"/>
    </mc:Choice>
  </mc:AlternateContent>
  <xr:revisionPtr revIDLastSave="2" documentId="8_{D1695C63-F3AF-4226-BDC4-6D1D0F650D99}" xr6:coauthVersionLast="47" xr6:coauthVersionMax="47" xr10:uidLastSave="{22E2C264-D259-4A3B-A562-036B7FD18361}"/>
  <workbookProtection workbookAlgorithmName="SHA-512" workbookHashValue="f62RsDsaJ3dbM4r41jTAiU/fi6hTZBeajb0oV6Sly4wcpm0dAoo7gaaTh1F4K7ncnwGwrF2G7s9qMvQeqGw8jw==" workbookSaltValue="YbwLPtoXdrc7lemTbGGpRA==" workbookSpinCount="100000" lockStructure="1"/>
  <bookViews>
    <workbookView xWindow="-120" yWindow="-120" windowWidth="20730" windowHeight="11040" tabRatio="872" activeTab="1" xr2:uid="{00000000-000D-0000-FFFF-FFFF00000000}"/>
  </bookViews>
  <sheets>
    <sheet name="Guide" sheetId="9" r:id="rId1"/>
    <sheet name="Structuring of package" sheetId="1" r:id="rId2"/>
    <sheet name="Salary advice" sheetId="3" r:id="rId3"/>
  </sheets>
  <definedNames>
    <definedName name="_xlnm.Print_Area" localSheetId="2">'Salary advice'!$A$1:$D$69</definedName>
    <definedName name="_xlnm.Print_Area" localSheetId="1">'Structuring of package'!$A$1:$D$59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3" l="1"/>
  <c r="C77" i="3" l="1"/>
  <c r="A30" i="1" l="1"/>
  <c r="D35" i="1" l="1"/>
  <c r="D51" i="3" s="1"/>
  <c r="D16" i="3"/>
  <c r="D26" i="1"/>
  <c r="D13" i="3" s="1"/>
  <c r="E40" i="1"/>
  <c r="D40" i="1" s="1"/>
  <c r="D41" i="1"/>
  <c r="D15" i="3" s="1"/>
  <c r="D52" i="3"/>
  <c r="D57" i="3"/>
  <c r="E26" i="3"/>
  <c r="B13" i="3"/>
  <c r="B32" i="3"/>
  <c r="B28" i="1"/>
  <c r="B27" i="1"/>
  <c r="B26" i="1"/>
  <c r="D33" i="1" l="1"/>
  <c r="D32" i="1"/>
  <c r="D14" i="3"/>
  <c r="D58" i="3" s="1"/>
  <c r="E27" i="1"/>
  <c r="F27" i="1" s="1"/>
  <c r="D27" i="1" s="1"/>
  <c r="D28" i="1" s="1"/>
  <c r="D77" i="3"/>
  <c r="E77" i="3" s="1"/>
  <c r="D67" i="3" s="1"/>
  <c r="D31" i="3"/>
  <c r="E36" i="1"/>
  <c r="D32" i="3"/>
  <c r="D56" i="3" s="1"/>
  <c r="D22" i="3" l="1"/>
  <c r="D50" i="3" s="1"/>
  <c r="C33" i="1"/>
  <c r="D53" i="3" l="1"/>
  <c r="D59" i="3"/>
  <c r="D62" i="3" l="1"/>
  <c r="D65" i="3" s="1"/>
  <c r="D68" i="3" l="1"/>
  <c r="D69" i="3" s="1"/>
  <c r="D33" i="3" s="1"/>
  <c r="D43" i="3" s="1"/>
  <c r="D4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J van der Walt</author>
  </authors>
  <commentList>
    <comment ref="C33" authorId="0" shapeId="0" xr:uid="{00000000-0006-0000-0100-000001000000}">
      <text>
        <r>
          <rPr>
            <b/>
            <sz val="8"/>
            <color indexed="81"/>
            <rFont val="Tahoma"/>
            <family val="2"/>
          </rPr>
          <t>A J van der Walt:</t>
        </r>
        <r>
          <rPr>
            <sz val="8"/>
            <color indexed="81"/>
            <rFont val="Tahoma"/>
            <family val="2"/>
          </rPr>
          <t xml:space="preserve">
</t>
        </r>
        <r>
          <rPr>
            <b/>
            <sz val="8"/>
            <color indexed="81"/>
            <rFont val="Tahoma"/>
            <family val="2"/>
          </rPr>
          <t>OK</t>
        </r>
        <r>
          <rPr>
            <sz val="8"/>
            <color indexed="81"/>
            <rFont val="Tahoma"/>
            <family val="2"/>
          </rPr>
          <t xml:space="preserve"> - Amount equal to or less than amount available to structure
</t>
        </r>
        <r>
          <rPr>
            <b/>
            <sz val="8"/>
            <color indexed="81"/>
            <rFont val="Tahoma"/>
            <family val="2"/>
          </rPr>
          <t>ERROR</t>
        </r>
        <r>
          <rPr>
            <sz val="8"/>
            <color indexed="81"/>
            <rFont val="Tahoma"/>
            <family val="2"/>
          </rPr>
          <t xml:space="preserve"> - Amount exceeds amount available to structure                                                                                                                 </t>
        </r>
      </text>
    </comment>
  </commentList>
</comments>
</file>

<file path=xl/sharedStrings.xml><?xml version="1.0" encoding="utf-8"?>
<sst xmlns="http://schemas.openxmlformats.org/spreadsheetml/2006/main" count="165" uniqueCount="121">
  <si>
    <t>DEPARTMENT OF PUBLIC SERVICE AND ADMINISTRATION</t>
  </si>
  <si>
    <t>Composition w.e.f.</t>
  </si>
  <si>
    <t>R.p.a.</t>
  </si>
  <si>
    <t>Car allowance</t>
  </si>
  <si>
    <t>Housing allowance</t>
  </si>
  <si>
    <t>Non-pensionable cash allowance</t>
  </si>
  <si>
    <t>Date</t>
  </si>
  <si>
    <t>I accept the package composition and conditions</t>
  </si>
  <si>
    <t>Income</t>
  </si>
  <si>
    <t>Deductions</t>
  </si>
  <si>
    <t>Medical Aid (Employee's contribution)</t>
  </si>
  <si>
    <t>Per month</t>
  </si>
  <si>
    <t>Total deductions</t>
  </si>
  <si>
    <t>Calculation of tax</t>
  </si>
  <si>
    <t>(a)</t>
  </si>
  <si>
    <t>(b)</t>
  </si>
  <si>
    <t>Salary advice</t>
  </si>
  <si>
    <t xml:space="preserve"> </t>
  </si>
  <si>
    <r>
      <t>Total amount of composition (structuring) below   (</t>
    </r>
    <r>
      <rPr>
        <b/>
        <sz val="9"/>
        <rFont val="Arial"/>
        <family val="2"/>
      </rPr>
      <t>CHECK</t>
    </r>
    <r>
      <rPr>
        <sz val="9"/>
        <rFont val="Arial"/>
        <family val="2"/>
      </rPr>
      <t>)</t>
    </r>
  </si>
  <si>
    <t>Note:</t>
  </si>
  <si>
    <r>
      <t>Amount remaining to be structured (</t>
    </r>
    <r>
      <rPr>
        <b/>
        <sz val="9"/>
        <rFont val="Arial"/>
        <family val="2"/>
      </rPr>
      <t>CHECK</t>
    </r>
    <r>
      <rPr>
        <sz val="9"/>
        <rFont val="Arial"/>
        <family val="2"/>
      </rPr>
      <t>)</t>
    </r>
  </si>
  <si>
    <t>Employer</t>
  </si>
  <si>
    <t>Draft salary advice</t>
  </si>
  <si>
    <t>This Model consists of the following sheets:-</t>
  </si>
  <si>
    <t xml:space="preserve">Name: </t>
  </si>
  <si>
    <t xml:space="preserve">Job Title: </t>
  </si>
  <si>
    <t xml:space="preserve">PERSAL no. </t>
  </si>
  <si>
    <t>Gross income</t>
  </si>
  <si>
    <t>Public Service Act</t>
  </si>
  <si>
    <t>Employment of Educators Act</t>
  </si>
  <si>
    <t>Correctional Services Act</t>
  </si>
  <si>
    <t>SA Police Act</t>
  </si>
  <si>
    <t>Defence Act</t>
  </si>
  <si>
    <t>Yes</t>
  </si>
  <si>
    <t>No</t>
  </si>
  <si>
    <t>Indicate in terms of which Act are you appointed</t>
  </si>
  <si>
    <t>GENERAL</t>
  </si>
  <si>
    <t>Structuring of package</t>
  </si>
  <si>
    <t>Please make a copy/back-up of this spreadsheet before you commence with the structuring.</t>
  </si>
  <si>
    <t>Please read "pop-up" comments in the sheets carefully (indicated by a red triangle in the right upper corner of certain cells)</t>
  </si>
  <si>
    <t>STEPS</t>
  </si>
  <si>
    <t xml:space="preserve">Please complete this sheet (page).  Once completed, it must be printed, signed and submitted to your HR Component for implementation </t>
  </si>
  <si>
    <t xml:space="preserve">General information </t>
  </si>
  <si>
    <t>Elements of package</t>
  </si>
  <si>
    <t>@</t>
  </si>
  <si>
    <t>Notes:</t>
  </si>
  <si>
    <t>It is not a prerequisite that you must purchase another vehicle or that your vehicle should still be under financing in order to structure for this allowance.</t>
  </si>
  <si>
    <t>The calculations in this Model may differ from calculations on PERSAL/PERSOL.</t>
  </si>
  <si>
    <t>Not member to a registered medical aid scheme</t>
  </si>
  <si>
    <t>Total pm</t>
  </si>
  <si>
    <t xml:space="preserve">Total pa </t>
  </si>
  <si>
    <t>Drop down 1  to 8</t>
  </si>
  <si>
    <t>Drop down 9 to 12</t>
  </si>
  <si>
    <t>13th Cheque - if chosen that tax be spread over year</t>
  </si>
  <si>
    <t>Deductions from taxable income</t>
  </si>
  <si>
    <t>Total taxable amount * 12</t>
  </si>
  <si>
    <t>Final tax per annum</t>
  </si>
  <si>
    <t>Final tax per month</t>
  </si>
  <si>
    <t>Estimated tax</t>
  </si>
  <si>
    <t>Fringe benefit tax on employer contribution to medical scheme</t>
  </si>
  <si>
    <r>
      <t xml:space="preserve">Only complete </t>
    </r>
    <r>
      <rPr>
        <b/>
        <sz val="12"/>
        <color indexed="17"/>
        <rFont val="Arial"/>
        <family val="2"/>
      </rPr>
      <t>green cells</t>
    </r>
    <r>
      <rPr>
        <b/>
        <sz val="12"/>
        <color indexed="10"/>
        <rFont val="Arial"/>
        <family val="2"/>
      </rPr>
      <t>.  The red cells (formulas) and the other general cells are protected.</t>
    </r>
  </si>
  <si>
    <r>
      <t>Structuring of package</t>
    </r>
    <r>
      <rPr>
        <b/>
        <sz val="12"/>
        <color indexed="12"/>
        <rFont val="Arial"/>
        <family val="2"/>
      </rPr>
      <t xml:space="preserve"> </t>
    </r>
  </si>
  <si>
    <r>
      <t xml:space="preserve">Enter your personal details in </t>
    </r>
    <r>
      <rPr>
        <b/>
        <sz val="10"/>
        <rFont val="Arial"/>
        <family val="2"/>
      </rPr>
      <t>CELLS B11 to B14.</t>
    </r>
  </si>
  <si>
    <r>
      <t xml:space="preserve">Enter the effective date of structuring in </t>
    </r>
    <r>
      <rPr>
        <b/>
        <sz val="10"/>
        <rFont val="Arial"/>
        <family val="2"/>
      </rPr>
      <t>CELL D12.</t>
    </r>
  </si>
  <si>
    <t>Medical</t>
  </si>
  <si>
    <r>
      <t>Motor vehicle (car) allowance</t>
    </r>
    <r>
      <rPr>
        <sz val="10"/>
        <rFont val="Arial"/>
        <family val="2"/>
      </rPr>
      <t xml:space="preserve"> </t>
    </r>
  </si>
  <si>
    <r>
      <t xml:space="preserve">Enter </t>
    </r>
    <r>
      <rPr>
        <b/>
        <u/>
        <sz val="10"/>
        <rFont val="Arial"/>
        <family val="2"/>
      </rPr>
      <t>annual</t>
    </r>
    <r>
      <rPr>
        <sz val="10"/>
        <rFont val="Arial"/>
        <family val="2"/>
      </rPr>
      <t xml:space="preserve"> amount that you wish to structure as a motor vehicle (car) allowance in </t>
    </r>
    <r>
      <rPr>
        <b/>
        <sz val="10"/>
        <rFont val="Arial"/>
        <family val="2"/>
      </rPr>
      <t xml:space="preserve">CELL C40 - </t>
    </r>
    <r>
      <rPr>
        <b/>
        <sz val="10"/>
        <color indexed="10"/>
        <rFont val="Arial"/>
        <family val="2"/>
      </rPr>
      <t>the amount, which is rounded down to make the amount that you have structured divisible by 12 (therefore to ensure a clean monthly amount), is reflected in CELL D40</t>
    </r>
  </si>
  <si>
    <t xml:space="preserve">The amount reflected in CELL D40 will not exceed 25% of your total package </t>
  </si>
  <si>
    <t xml:space="preserve">Housing allowance </t>
  </si>
  <si>
    <r>
      <t xml:space="preserve">Enter </t>
    </r>
    <r>
      <rPr>
        <b/>
        <sz val="10"/>
        <rFont val="Arial"/>
        <family val="2"/>
      </rPr>
      <t>annual</t>
    </r>
    <r>
      <rPr>
        <sz val="10"/>
        <rFont val="Arial"/>
        <family val="2"/>
      </rPr>
      <t xml:space="preserve"> amount that you wish to structure as a housing allowance in </t>
    </r>
    <r>
      <rPr>
        <b/>
        <sz val="10"/>
        <rFont val="Arial"/>
        <family val="2"/>
      </rPr>
      <t xml:space="preserve">CELL C41 - </t>
    </r>
    <r>
      <rPr>
        <b/>
        <sz val="10"/>
        <color indexed="10"/>
        <rFont val="Arial"/>
        <family val="2"/>
      </rPr>
      <t>the amount, which is rounded down to make the amount that you have structured divisible by 12 (therefore to ensure a clean monthly amount), is reflected in CELL D41</t>
    </r>
  </si>
  <si>
    <t xml:space="preserve">Non-pensionable cash allowance </t>
  </si>
  <si>
    <r>
      <t xml:space="preserve">Enter </t>
    </r>
    <r>
      <rPr>
        <b/>
        <sz val="10"/>
        <rFont val="Arial"/>
        <family val="2"/>
      </rPr>
      <t>annual</t>
    </r>
    <r>
      <rPr>
        <sz val="10"/>
        <rFont val="Arial"/>
        <family val="2"/>
      </rPr>
      <t xml:space="preserve"> amount that you wish to structure as non-pensionable cash allowance in </t>
    </r>
    <r>
      <rPr>
        <b/>
        <sz val="10"/>
        <rFont val="Arial"/>
        <family val="2"/>
      </rPr>
      <t>CELL D42</t>
    </r>
    <r>
      <rPr>
        <sz val="10"/>
        <rFont val="Arial"/>
        <family val="2"/>
      </rPr>
      <t xml:space="preserve">  </t>
    </r>
  </si>
  <si>
    <r>
      <t xml:space="preserve">Enter allowances (monthly rates) payable to you in addition to your package in </t>
    </r>
    <r>
      <rPr>
        <b/>
        <sz val="10"/>
        <rFont val="Arial"/>
        <family val="2"/>
      </rPr>
      <t>CELLS C17 to D20 (</t>
    </r>
    <r>
      <rPr>
        <sz val="10"/>
        <rFont val="Arial"/>
        <family val="2"/>
      </rPr>
      <t>if any).</t>
    </r>
  </si>
  <si>
    <r>
      <t xml:space="preserve">Enter other deductions from your salary in </t>
    </r>
    <r>
      <rPr>
        <b/>
        <sz val="10"/>
        <rFont val="Arial"/>
        <family val="2"/>
      </rPr>
      <t xml:space="preserve">CELLS C34 to D41 </t>
    </r>
    <r>
      <rPr>
        <sz val="10"/>
        <rFont val="Arial"/>
        <family val="2"/>
      </rPr>
      <t>(i.e. garnish orders, bond repayment, parking, life assurance, annuities) (if any).</t>
    </r>
  </si>
  <si>
    <r>
      <t>View your gross monthly income (</t>
    </r>
    <r>
      <rPr>
        <b/>
        <sz val="10"/>
        <rFont val="Arial"/>
        <family val="2"/>
      </rPr>
      <t>CELL D22</t>
    </r>
    <r>
      <rPr>
        <sz val="10"/>
        <rFont val="Arial"/>
        <family val="2"/>
      </rPr>
      <t>), total deductions (</t>
    </r>
    <r>
      <rPr>
        <b/>
        <sz val="10"/>
        <rFont val="Arial"/>
        <family val="2"/>
      </rPr>
      <t>CELL D43</t>
    </r>
    <r>
      <rPr>
        <sz val="10"/>
        <rFont val="Arial"/>
        <family val="2"/>
      </rPr>
      <t>) and nett salary (take-home pay) (</t>
    </r>
    <r>
      <rPr>
        <b/>
        <sz val="10"/>
        <rFont val="Arial"/>
        <family val="2"/>
      </rPr>
      <t>CELL</t>
    </r>
    <r>
      <rPr>
        <sz val="10"/>
        <rFont val="Arial"/>
        <family val="2"/>
      </rPr>
      <t xml:space="preserve"> </t>
    </r>
    <r>
      <rPr>
        <b/>
        <sz val="10"/>
        <rFont val="Arial"/>
        <family val="2"/>
      </rPr>
      <t>D45</t>
    </r>
    <r>
      <rPr>
        <sz val="10"/>
        <rFont val="Arial"/>
        <family val="2"/>
      </rPr>
      <t>).</t>
    </r>
  </si>
  <si>
    <r>
      <t xml:space="preserve">Enter your </t>
    </r>
    <r>
      <rPr>
        <b/>
        <sz val="10"/>
        <rFont val="Arial"/>
        <family val="2"/>
      </rPr>
      <t>total</t>
    </r>
    <r>
      <rPr>
        <sz val="10"/>
        <rFont val="Arial"/>
        <family val="2"/>
      </rPr>
      <t xml:space="preserve"> package in </t>
    </r>
    <r>
      <rPr>
        <b/>
        <sz val="10"/>
        <rFont val="Arial"/>
        <family val="2"/>
      </rPr>
      <t>CELL D25</t>
    </r>
    <r>
      <rPr>
        <sz val="10"/>
        <rFont val="Arial"/>
        <family val="2"/>
      </rPr>
      <t>, as provided to you by your HR Component</t>
    </r>
  </si>
  <si>
    <t>Please note that calculations may differ from PERSAL/PERSOL because no (possible) tax reconciliations over the course of a tax year are taken into account</t>
  </si>
  <si>
    <t>While you structure this component, please refer to CELLS D32 and D33 on a continuous basis (red cells) to keep track of the amount (provided for in this component) that you have structured and what amount remains to be structured.  If an "ERROR" message is displayed in CELL C33, you have exceeded the amount available for structuring - please ensure that your allocation fits into the available amount (envelope)</t>
  </si>
  <si>
    <r>
      <t xml:space="preserve">Medical Aid </t>
    </r>
    <r>
      <rPr>
        <b/>
        <sz val="9"/>
        <color indexed="10"/>
        <rFont val="Arial"/>
        <family val="2"/>
      </rPr>
      <t>(only applicable to   members of a registered medical aid scheme)</t>
    </r>
    <r>
      <rPr>
        <b/>
        <sz val="10"/>
        <rFont val="Arial"/>
        <family val="2"/>
      </rPr>
      <t xml:space="preserve"> </t>
    </r>
  </si>
  <si>
    <t xml:space="preserve">Please refer to Special Adviser dispensation </t>
  </si>
  <si>
    <t>Structuring of the total package</t>
  </si>
  <si>
    <t>Retirement Annuities (RA's) - monthly deduction</t>
  </si>
  <si>
    <t>Indicate membership profile below (i.e. principle member only,  member plus 1st dependant, member plus 2 dependants etc.)</t>
  </si>
  <si>
    <t>Indicate whether you are admitted to the Government Employees Pension Fund (GEPF) - please refer to your employment contract</t>
  </si>
  <si>
    <t xml:space="preserve">Special Adviser </t>
  </si>
  <si>
    <r>
      <t xml:space="preserve">If a member has structured for a Motor vehicle allowance, he or she must maintain a LOG SHEET of actual official traveling with the member's private vehicle in order to qualify for a tax deduction against the allowance on assessment of the member's tax return  </t>
    </r>
    <r>
      <rPr>
        <b/>
        <u/>
        <sz val="12"/>
        <rFont val="Arial"/>
        <family val="2"/>
      </rPr>
      <t/>
    </r>
  </si>
  <si>
    <t xml:space="preserve">20% on motor vehicle allowance </t>
  </si>
  <si>
    <t>Issued by the DPSA</t>
  </si>
  <si>
    <t>This tool enables you to view the effect of your preferred structuring (i.e. on your net salary, your (monthly) deduction (contribution) for a registered medical aid scheme, tax, your (monthly) contribution to the GEPF)</t>
  </si>
  <si>
    <t>NET SALARY</t>
  </si>
  <si>
    <r>
      <t xml:space="preserve">Indicate total </t>
    </r>
    <r>
      <rPr>
        <b/>
        <u/>
        <sz val="8"/>
        <color indexed="12"/>
        <rFont val="Arial"/>
        <family val="2"/>
      </rPr>
      <t>annual</t>
    </r>
    <r>
      <rPr>
        <b/>
        <sz val="8"/>
        <color indexed="12"/>
        <rFont val="Arial"/>
        <family val="2"/>
      </rPr>
      <t xml:space="preserve"> medical aid subscription fee</t>
    </r>
  </si>
  <si>
    <r>
      <t xml:space="preserve">Structure any </t>
    </r>
    <r>
      <rPr>
        <b/>
        <u/>
        <sz val="8"/>
        <color indexed="12"/>
        <rFont val="Arial"/>
        <family val="2"/>
      </rPr>
      <t>annual</t>
    </r>
    <r>
      <rPr>
        <b/>
        <sz val="8"/>
        <color indexed="12"/>
        <rFont val="Arial"/>
        <family val="2"/>
      </rPr>
      <t xml:space="preserve"> amount as employer contribution towards a registered medical aid scheme, limited to the total annual medical subscription - </t>
    </r>
    <r>
      <rPr>
        <b/>
        <u/>
        <sz val="8"/>
        <color rgb="FFFF0000"/>
        <rFont val="Arial"/>
        <family val="2"/>
      </rPr>
      <t>Members ar</t>
    </r>
    <r>
      <rPr>
        <b/>
        <u/>
        <sz val="8"/>
        <color indexed="10"/>
        <rFont val="Arial"/>
        <family val="2"/>
      </rPr>
      <t>e not compelled to structure for this purpose to secure the tax benefit - they will still qualify for the Medical Schemes Fee Tax Credit (benefit) if they do not structure for this purpose</t>
    </r>
  </si>
  <si>
    <r>
      <t xml:space="preserve">If you are admitted to a registrered medical aid scheme, and the subscription is deducted from your salary,  you </t>
    </r>
    <r>
      <rPr>
        <b/>
        <u/>
        <sz val="10"/>
        <rFont val="Arial"/>
        <family val="2"/>
      </rPr>
      <t>must</t>
    </r>
    <r>
      <rPr>
        <sz val="10"/>
        <rFont val="Arial"/>
        <family val="2"/>
      </rPr>
      <t xml:space="preserve"> enter the </t>
    </r>
    <r>
      <rPr>
        <b/>
        <sz val="10"/>
        <rFont val="Arial"/>
        <family val="2"/>
      </rPr>
      <t>annual</t>
    </r>
    <r>
      <rPr>
        <sz val="10"/>
        <rFont val="Arial"/>
        <family val="2"/>
      </rPr>
      <t xml:space="preserve"> subscription (membership) fee of your registered medical aid scheme in </t>
    </r>
    <r>
      <rPr>
        <b/>
        <sz val="10"/>
        <rFont val="Arial"/>
        <family val="2"/>
      </rPr>
      <t>CELL C35</t>
    </r>
  </si>
  <si>
    <r>
      <t xml:space="preserve">You may structure any annual amount as employer contribution towards a registered medical aid scheme in </t>
    </r>
    <r>
      <rPr>
        <b/>
        <sz val="10"/>
        <rFont val="Arial"/>
        <family val="2"/>
      </rPr>
      <t>CELL C36</t>
    </r>
    <r>
      <rPr>
        <sz val="10"/>
        <rFont val="Arial"/>
        <family val="2"/>
      </rPr>
      <t xml:space="preserve">, provided the amount does not excede the total annual subscriptuion fee.  </t>
    </r>
    <r>
      <rPr>
        <b/>
        <sz val="10"/>
        <color rgb="FFFF0000"/>
        <rFont val="Arial"/>
        <family val="2"/>
      </rPr>
      <t>(Members are not obliged to structure for this purpose to secure the tax benefit - they will still qualify for the Medical Schemes Fee Tax Credit (benefit) if they do not structure for this purpose)</t>
    </r>
  </si>
  <si>
    <r>
      <t xml:space="preserve">If you are admitted to a registrered medical aid scheme, and the subscription is deducted from your salary, then you </t>
    </r>
    <r>
      <rPr>
        <b/>
        <u/>
        <sz val="10"/>
        <rFont val="Arial"/>
        <family val="2"/>
      </rPr>
      <t>must</t>
    </r>
    <r>
      <rPr>
        <sz val="10"/>
        <rFont val="Arial"/>
        <family val="2"/>
      </rPr>
      <t xml:space="preserve"> indicate your medical membership profile in </t>
    </r>
    <r>
      <rPr>
        <b/>
        <sz val="10"/>
        <rFont val="Arial"/>
        <family val="2"/>
      </rPr>
      <t>CELL B38</t>
    </r>
    <r>
      <rPr>
        <sz val="10"/>
        <rFont val="Arial"/>
        <family val="2"/>
      </rPr>
      <t xml:space="preserve"> (dropdown table) (e,g. single member, member plus 1 dependant, member plus 2 dependants etc.)</t>
    </r>
  </si>
  <si>
    <t>This step-for-step Guide and Special Adviser Model (Excel spreadsheet) are made available to empower you to structure your Total Cost-to-Employer (TCE) package and to view the implications thereof - therefore to view the practical implications of your choices.  Please read this GUIDE carefully before you structure your package - you are advised to print this GUIDE for easy reference while structuring.</t>
  </si>
  <si>
    <t xml:space="preserve">TCE package </t>
  </si>
  <si>
    <t>Draft salary advice and tax calculation</t>
  </si>
  <si>
    <t>STRUCTURING OF TOTAL COST-TO-EMPLOYER (TCE) PACKAGE</t>
  </si>
  <si>
    <r>
      <t xml:space="preserve">GUIDE TO THE MODEL FOR SPECIAL ADVISERS:  PERSON APPOINTED ON A </t>
    </r>
    <r>
      <rPr>
        <b/>
        <u/>
        <sz val="16"/>
        <rFont val="Arial"/>
        <family val="2"/>
      </rPr>
      <t>FULL-TIME</t>
    </r>
    <r>
      <rPr>
        <b/>
        <sz val="16"/>
        <rFont val="Arial"/>
        <family val="2"/>
      </rPr>
      <t xml:space="preserve"> BASIS IN TERMS OF SECTION 12A OF THE PUBLIC SERVICE ACT, 1994</t>
    </r>
  </si>
  <si>
    <t>Member only</t>
  </si>
  <si>
    <r>
      <t xml:space="preserve">Member </t>
    </r>
    <r>
      <rPr>
        <b/>
        <sz val="10"/>
        <rFont val="Arial"/>
        <family val="2"/>
      </rPr>
      <t>plus</t>
    </r>
    <r>
      <rPr>
        <sz val="10"/>
        <rFont val="Arial"/>
        <family val="2"/>
      </rPr>
      <t xml:space="preserve"> 1 dependant</t>
    </r>
  </si>
  <si>
    <r>
      <t xml:space="preserve">Member </t>
    </r>
    <r>
      <rPr>
        <b/>
        <sz val="10"/>
        <rFont val="Arial"/>
        <family val="2"/>
      </rPr>
      <t>plus</t>
    </r>
    <r>
      <rPr>
        <sz val="10"/>
        <rFont val="Arial"/>
        <family val="2"/>
      </rPr>
      <t xml:space="preserve"> 2 dependants</t>
    </r>
  </si>
  <si>
    <r>
      <t xml:space="preserve">Member </t>
    </r>
    <r>
      <rPr>
        <b/>
        <sz val="10"/>
        <rFont val="Arial"/>
        <family val="2"/>
      </rPr>
      <t>plus</t>
    </r>
    <r>
      <rPr>
        <sz val="10"/>
        <rFont val="Arial"/>
        <family val="2"/>
      </rPr>
      <t xml:space="preserve"> 3 dependants</t>
    </r>
  </si>
  <si>
    <r>
      <t xml:space="preserve">Member </t>
    </r>
    <r>
      <rPr>
        <b/>
        <sz val="10"/>
        <rFont val="Arial"/>
        <family val="2"/>
      </rPr>
      <t>plus</t>
    </r>
    <r>
      <rPr>
        <sz val="10"/>
        <rFont val="Arial"/>
        <family val="2"/>
      </rPr>
      <t xml:space="preserve"> 4 dependants</t>
    </r>
  </si>
  <si>
    <r>
      <t xml:space="preserve">Member </t>
    </r>
    <r>
      <rPr>
        <b/>
        <sz val="10"/>
        <rFont val="Arial"/>
        <family val="2"/>
      </rPr>
      <t>plus</t>
    </r>
    <r>
      <rPr>
        <sz val="10"/>
        <rFont val="Arial"/>
        <family val="2"/>
      </rPr>
      <t xml:space="preserve"> 5 dependants</t>
    </r>
  </si>
  <si>
    <r>
      <t xml:space="preserve">Member </t>
    </r>
    <r>
      <rPr>
        <b/>
        <sz val="10"/>
        <rFont val="Arial"/>
        <family val="2"/>
      </rPr>
      <t>plus</t>
    </r>
    <r>
      <rPr>
        <sz val="10"/>
        <rFont val="Arial"/>
        <family val="2"/>
      </rPr>
      <t xml:space="preserve"> 6 dependants</t>
    </r>
  </si>
  <si>
    <r>
      <t xml:space="preserve">Member </t>
    </r>
    <r>
      <rPr>
        <b/>
        <sz val="10"/>
        <rFont val="Arial"/>
        <family val="2"/>
      </rPr>
      <t>plus</t>
    </r>
    <r>
      <rPr>
        <sz val="10"/>
        <rFont val="Arial"/>
        <family val="2"/>
      </rPr>
      <t xml:space="preserve"> 7 dependants</t>
    </r>
  </si>
  <si>
    <r>
      <t xml:space="preserve">Member </t>
    </r>
    <r>
      <rPr>
        <b/>
        <sz val="10"/>
        <rFont val="Arial"/>
        <family val="2"/>
      </rPr>
      <t>plus</t>
    </r>
    <r>
      <rPr>
        <sz val="10"/>
        <rFont val="Arial"/>
        <family val="2"/>
      </rPr>
      <t xml:space="preserve">  8 dependents</t>
    </r>
  </si>
  <si>
    <r>
      <t xml:space="preserve">Member </t>
    </r>
    <r>
      <rPr>
        <b/>
        <sz val="10"/>
        <rFont val="Arial"/>
        <family val="2"/>
      </rPr>
      <t>plus</t>
    </r>
    <r>
      <rPr>
        <sz val="10"/>
        <rFont val="Arial"/>
        <family val="2"/>
      </rPr>
      <t xml:space="preserve"> 9 dependants</t>
    </r>
  </si>
  <si>
    <r>
      <t xml:space="preserve">Member </t>
    </r>
    <r>
      <rPr>
        <b/>
        <sz val="10"/>
        <rFont val="Arial"/>
        <family val="2"/>
      </rPr>
      <t>plus</t>
    </r>
    <r>
      <rPr>
        <sz val="10"/>
        <rFont val="Arial"/>
        <family val="2"/>
      </rPr>
      <t xml:space="preserve">  10 dependents</t>
    </r>
  </si>
  <si>
    <t xml:space="preserve">Please note that this draft salary advice is only a tool to view the implications of the structuring of the package - it does not take into account possible tax or other reconciliations over the course of a tax year </t>
  </si>
  <si>
    <r>
      <t xml:space="preserve">Others (Specify) </t>
    </r>
    <r>
      <rPr>
        <sz val="9"/>
        <rFont val="Arial"/>
        <family val="2"/>
      </rPr>
      <t>(i.e. bond payment, motor financing, union membership, short term insurance, parking etc.)</t>
    </r>
  </si>
  <si>
    <t>Any other allowances payable additional to package</t>
  </si>
  <si>
    <t>2026 MODEL FOR SPECIAL ADVISERS</t>
  </si>
  <si>
    <t>Effective from 1 March 2026 (2027 tax year)</t>
  </si>
  <si>
    <t>Annual tax (2027 tax year)</t>
  </si>
  <si>
    <t>Tax rebate (R17820) (2027 tax year)</t>
  </si>
  <si>
    <t>Medical Schemes Fee Tax Credit (2027 tax year)</t>
  </si>
  <si>
    <t>Medical Tax Credit calculation (2027 Tax year)</t>
  </si>
  <si>
    <t>Date:  1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</si>
</sst>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_);_(* \(#,##0.00\);_(* &quot;-&quot;_);_(@_)"/>
    <numFmt numFmtId="166" formatCode="#,##0.0000"/>
  </numFmts>
  <fonts count="54">
    <font>
      <sz val="10"/>
      <name val="Arial"/>
    </font>
    <font>
      <sz val="10"/>
      <name val="Arial"/>
      <family val="2"/>
    </font>
    <font>
      <b/>
      <sz val="12"/>
      <name val="Times New Roman"/>
      <family val="1"/>
    </font>
    <font>
      <b/>
      <sz val="10"/>
      <name val="Arial"/>
      <family val="2"/>
    </font>
    <font>
      <sz val="8"/>
      <color indexed="81"/>
      <name val="Tahoma"/>
      <family val="2"/>
    </font>
    <font>
      <b/>
      <sz val="8"/>
      <color indexed="81"/>
      <name val="Tahoma"/>
      <family val="2"/>
    </font>
    <font>
      <b/>
      <sz val="9"/>
      <name val="Arial"/>
      <family val="2"/>
    </font>
    <font>
      <sz val="9"/>
      <name val="Arial"/>
      <family val="2"/>
    </font>
    <font>
      <sz val="10"/>
      <name val="Arial"/>
      <family val="2"/>
    </font>
    <font>
      <b/>
      <sz val="12"/>
      <name val="Arial"/>
      <family val="2"/>
    </font>
    <font>
      <b/>
      <sz val="8"/>
      <name val="Arial"/>
      <family val="2"/>
    </font>
    <font>
      <sz val="8"/>
      <name val="Arial"/>
      <family val="2"/>
    </font>
    <font>
      <b/>
      <sz val="10"/>
      <name val="Univers (WN)"/>
    </font>
    <font>
      <sz val="10"/>
      <name val="Univers (WN)"/>
    </font>
    <font>
      <sz val="8"/>
      <name val="Univers (WN)"/>
    </font>
    <font>
      <b/>
      <sz val="10"/>
      <color indexed="10"/>
      <name val="Arial"/>
      <family val="2"/>
    </font>
    <font>
      <b/>
      <sz val="9"/>
      <name val="Arial Narrow"/>
      <family val="2"/>
    </font>
    <font>
      <b/>
      <u/>
      <sz val="10"/>
      <name val="Arial"/>
      <family val="2"/>
    </font>
    <font>
      <b/>
      <sz val="9"/>
      <color indexed="10"/>
      <name val="Arial"/>
      <family val="2"/>
    </font>
    <font>
      <b/>
      <sz val="8"/>
      <color indexed="10"/>
      <name val="Univers (WN)"/>
    </font>
    <font>
      <sz val="7"/>
      <name val="Univers (WN)"/>
    </font>
    <font>
      <sz val="6"/>
      <color indexed="12"/>
      <name val="Arial"/>
      <family val="2"/>
    </font>
    <font>
      <b/>
      <sz val="16"/>
      <name val="Arial"/>
      <family val="2"/>
    </font>
    <font>
      <b/>
      <sz val="11"/>
      <color indexed="10"/>
      <name val="Arial"/>
      <family val="2"/>
    </font>
    <font>
      <sz val="10"/>
      <color indexed="11"/>
      <name val="Arial"/>
      <family val="2"/>
    </font>
    <font>
      <b/>
      <sz val="12"/>
      <color indexed="10"/>
      <name val="Arial"/>
      <family val="2"/>
    </font>
    <font>
      <b/>
      <u/>
      <sz val="14"/>
      <name val="Arial"/>
      <family val="2"/>
    </font>
    <font>
      <b/>
      <u/>
      <sz val="12"/>
      <name val="Arial"/>
      <family val="2"/>
    </font>
    <font>
      <b/>
      <sz val="10"/>
      <name val="Arial Narrow"/>
      <family val="2"/>
    </font>
    <font>
      <b/>
      <sz val="12"/>
      <color indexed="48"/>
      <name val="Arial"/>
      <family val="2"/>
    </font>
    <font>
      <sz val="10"/>
      <name val="Arial Narrow"/>
      <family val="2"/>
    </font>
    <font>
      <u/>
      <sz val="10"/>
      <name val="Arial"/>
      <family val="2"/>
    </font>
    <font>
      <sz val="12"/>
      <name val="Arial"/>
      <family val="2"/>
    </font>
    <font>
      <b/>
      <sz val="8"/>
      <color indexed="12"/>
      <name val="Arial"/>
      <family val="2"/>
    </font>
    <font>
      <b/>
      <sz val="10"/>
      <color indexed="12"/>
      <name val="Arial"/>
      <family val="2"/>
    </font>
    <font>
      <sz val="8"/>
      <name val="Arial"/>
      <family val="2"/>
    </font>
    <font>
      <b/>
      <sz val="12"/>
      <color indexed="12"/>
      <name val="Arial"/>
      <family val="2"/>
    </font>
    <font>
      <sz val="7"/>
      <name val="Arial"/>
      <family val="2"/>
    </font>
    <font>
      <b/>
      <u/>
      <sz val="10"/>
      <color indexed="12"/>
      <name val="Arial"/>
      <family val="2"/>
    </font>
    <font>
      <b/>
      <sz val="12"/>
      <color indexed="17"/>
      <name val="Arial"/>
      <family val="2"/>
    </font>
    <font>
      <b/>
      <u/>
      <sz val="12"/>
      <color indexed="12"/>
      <name val="Arial"/>
      <family val="2"/>
    </font>
    <font>
      <u/>
      <sz val="10"/>
      <name val="Arial"/>
      <family val="2"/>
    </font>
    <font>
      <b/>
      <u/>
      <sz val="16"/>
      <name val="Arial"/>
      <family val="2"/>
    </font>
    <font>
      <b/>
      <sz val="9"/>
      <color indexed="12"/>
      <name val="Arial"/>
      <family val="2"/>
    </font>
    <font>
      <b/>
      <sz val="14"/>
      <color indexed="18"/>
      <name val="Arial"/>
      <family val="2"/>
    </font>
    <font>
      <sz val="12"/>
      <color indexed="10"/>
      <name val="Arial"/>
      <family val="2"/>
    </font>
    <font>
      <b/>
      <u/>
      <sz val="8"/>
      <color indexed="10"/>
      <name val="Arial"/>
      <family val="2"/>
    </font>
    <font>
      <b/>
      <u/>
      <sz val="8"/>
      <color indexed="12"/>
      <name val="Arial"/>
      <family val="2"/>
    </font>
    <font>
      <b/>
      <u/>
      <sz val="8"/>
      <color rgb="FFFF0000"/>
      <name val="Arial"/>
      <family val="2"/>
    </font>
    <font>
      <b/>
      <sz val="10"/>
      <color rgb="FFFF0000"/>
      <name val="Arial"/>
      <family val="2"/>
    </font>
    <font>
      <b/>
      <sz val="12"/>
      <color indexed="12"/>
      <name val="Univers (WN)"/>
    </font>
    <font>
      <b/>
      <sz val="14"/>
      <color rgb="FF0033CC"/>
      <name val="Arial"/>
      <family val="2"/>
    </font>
    <font>
      <sz val="14"/>
      <color rgb="FF0033CC"/>
      <name val="Arial"/>
      <family val="2"/>
    </font>
    <font>
      <b/>
      <sz val="22"/>
      <color rgb="FF0033CC"/>
      <name val="Arial"/>
      <family val="2"/>
    </font>
  </fonts>
  <fills count="20">
    <fill>
      <patternFill patternType="none"/>
    </fill>
    <fill>
      <patternFill patternType="gray125"/>
    </fill>
    <fill>
      <patternFill patternType="solid">
        <fgColor indexed="45"/>
        <bgColor indexed="64"/>
      </patternFill>
    </fill>
    <fill>
      <patternFill patternType="solid">
        <fgColor indexed="11"/>
        <bgColor indexed="64"/>
      </patternFill>
    </fill>
    <fill>
      <patternFill patternType="solid">
        <fgColor indexed="52"/>
        <bgColor indexed="64"/>
      </patternFill>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50"/>
        <bgColor indexed="64"/>
      </patternFill>
    </fill>
    <fill>
      <patternFill patternType="solid">
        <fgColor rgb="FFFF6699"/>
        <bgColor indexed="64"/>
      </patternFill>
    </fill>
    <fill>
      <patternFill patternType="solid">
        <fgColor theme="0" tint="-0.249977111117893"/>
        <bgColor indexed="64"/>
      </patternFill>
    </fill>
    <fill>
      <patternFill patternType="solid">
        <fgColor rgb="FFFF00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00FF00"/>
        <bgColor indexed="64"/>
      </patternFill>
    </fill>
  </fills>
  <borders count="44">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44">
    <xf numFmtId="0" fontId="0" fillId="0" borderId="0" xfId="0"/>
    <xf numFmtId="0" fontId="3" fillId="0" borderId="0" xfId="0" applyFont="1" applyAlignment="1">
      <alignment horizontal="center"/>
    </xf>
    <xf numFmtId="0" fontId="7" fillId="0" borderId="0" xfId="0" applyFont="1"/>
    <xf numFmtId="0" fontId="6" fillId="0" borderId="0" xfId="0" applyFont="1" applyAlignment="1">
      <alignment horizontal="center"/>
    </xf>
    <xf numFmtId="0" fontId="0" fillId="0" borderId="1" xfId="0" applyBorder="1"/>
    <xf numFmtId="0" fontId="3" fillId="0" borderId="0" xfId="0" applyFont="1" applyAlignment="1">
      <alignment horizontal="right"/>
    </xf>
    <xf numFmtId="0" fontId="9" fillId="0" borderId="0" xfId="0" applyFont="1" applyAlignment="1">
      <alignment horizontal="center"/>
    </xf>
    <xf numFmtId="0" fontId="10" fillId="0" borderId="0" xfId="0" applyFont="1" applyAlignment="1">
      <alignment horizontal="center"/>
    </xf>
    <xf numFmtId="0" fontId="13" fillId="0" borderId="0" xfId="0" applyFont="1"/>
    <xf numFmtId="0" fontId="14" fillId="0" borderId="0" xfId="0" applyFont="1"/>
    <xf numFmtId="0" fontId="12" fillId="0" borderId="4" xfId="0" applyFont="1" applyBorder="1"/>
    <xf numFmtId="0" fontId="7" fillId="0" borderId="0" xfId="0" applyFont="1" applyAlignment="1">
      <alignment horizontal="left"/>
    </xf>
    <xf numFmtId="0" fontId="9" fillId="0" borderId="0" xfId="0" applyFont="1" applyAlignment="1">
      <alignment horizontal="right"/>
    </xf>
    <xf numFmtId="2" fontId="0" fillId="0" borderId="0" xfId="0" applyNumberFormat="1"/>
    <xf numFmtId="2" fontId="3" fillId="0" borderId="0" xfId="0" applyNumberFormat="1" applyFont="1" applyAlignment="1">
      <alignment horizontal="center"/>
    </xf>
    <xf numFmtId="164" fontId="0" fillId="2" borderId="3" xfId="0" applyNumberFormat="1" applyFill="1" applyBorder="1"/>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right"/>
    </xf>
    <xf numFmtId="0" fontId="3" fillId="3" borderId="2" xfId="0" applyFont="1" applyFill="1" applyBorder="1" applyAlignment="1" applyProtection="1">
      <alignment horizontal="center"/>
      <protection locked="0"/>
    </xf>
    <xf numFmtId="0" fontId="0" fillId="0" borderId="0" xfId="0" applyAlignment="1">
      <alignment horizontal="left" vertical="top" wrapText="1"/>
    </xf>
    <xf numFmtId="0" fontId="0" fillId="0" borderId="6" xfId="0" applyBorder="1" applyAlignment="1">
      <alignment horizontal="center"/>
    </xf>
    <xf numFmtId="2" fontId="3" fillId="0" borderId="3" xfId="0" applyNumberFormat="1" applyFont="1" applyBorder="1" applyAlignment="1">
      <alignment horizontal="center"/>
    </xf>
    <xf numFmtId="0" fontId="20" fillId="0" borderId="0" xfId="0" applyFont="1"/>
    <xf numFmtId="0" fontId="11" fillId="0" borderId="0" xfId="0" applyFont="1" applyAlignment="1">
      <alignment horizontal="center"/>
    </xf>
    <xf numFmtId="0" fontId="19" fillId="0" borderId="0" xfId="0" applyFont="1" applyAlignment="1">
      <alignment horizontal="center" vertical="top" wrapText="1"/>
    </xf>
    <xf numFmtId="0" fontId="21" fillId="0" borderId="12" xfId="0" applyFont="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0" fillId="0" borderId="0" xfId="0" applyAlignment="1">
      <alignment vertical="top"/>
    </xf>
    <xf numFmtId="0" fontId="8" fillId="0" borderId="0" xfId="0" applyFont="1" applyAlignment="1">
      <alignment vertical="top"/>
    </xf>
    <xf numFmtId="9" fontId="3" fillId="0" borderId="0" xfId="1" applyFont="1" applyBorder="1" applyAlignment="1">
      <alignment vertical="top"/>
    </xf>
    <xf numFmtId="0" fontId="3" fillId="0" borderId="0" xfId="0" applyFont="1" applyAlignment="1">
      <alignment vertical="top"/>
    </xf>
    <xf numFmtId="0" fontId="27" fillId="0" borderId="0" xfId="0" applyFont="1" applyAlignment="1">
      <alignment horizontal="left" vertical="center" wrapText="1"/>
    </xf>
    <xf numFmtId="0" fontId="0" fillId="0" borderId="0" xfId="0" applyAlignment="1">
      <alignment vertical="center" wrapText="1"/>
    </xf>
    <xf numFmtId="0" fontId="28" fillId="0" borderId="0" xfId="0" applyFont="1" applyAlignment="1">
      <alignment horizontal="left" vertical="top" wrapText="1"/>
    </xf>
    <xf numFmtId="0" fontId="16" fillId="0" borderId="0" xfId="0" applyFont="1" applyAlignment="1">
      <alignment horizontal="left" vertical="top"/>
    </xf>
    <xf numFmtId="0" fontId="3" fillId="0" borderId="0" xfId="0" applyFont="1"/>
    <xf numFmtId="0" fontId="24" fillId="3" borderId="13" xfId="0" applyFont="1" applyFill="1" applyBorder="1" applyProtection="1">
      <protection locked="0"/>
    </xf>
    <xf numFmtId="0" fontId="3" fillId="0" borderId="8" xfId="0" applyFont="1" applyBorder="1" applyProtection="1">
      <protection locked="0"/>
    </xf>
    <xf numFmtId="0" fontId="3" fillId="0" borderId="9" xfId="0" applyFont="1" applyBorder="1" applyProtection="1">
      <protection locked="0"/>
    </xf>
    <xf numFmtId="164" fontId="0" fillId="2" borderId="11" xfId="0" applyNumberFormat="1" applyFill="1" applyBorder="1"/>
    <xf numFmtId="0" fontId="0" fillId="0" borderId="8" xfId="0" applyBorder="1"/>
    <xf numFmtId="0" fontId="3" fillId="3" borderId="14" xfId="0" applyFont="1" applyFill="1" applyBorder="1" applyAlignment="1" applyProtection="1">
      <alignment horizontal="center"/>
      <protection locked="0"/>
    </xf>
    <xf numFmtId="0" fontId="11" fillId="0" borderId="0" xfId="0" applyFont="1"/>
    <xf numFmtId="0" fontId="0" fillId="0" borderId="15" xfId="0" applyBorder="1"/>
    <xf numFmtId="0" fontId="0" fillId="0" borderId="16" xfId="0" applyBorder="1"/>
    <xf numFmtId="9" fontId="0" fillId="0" borderId="15" xfId="0" applyNumberFormat="1" applyBorder="1"/>
    <xf numFmtId="9" fontId="0" fillId="0" borderId="17" xfId="0" applyNumberFormat="1" applyBorder="1"/>
    <xf numFmtId="0" fontId="0" fillId="0" borderId="17" xfId="0" applyBorder="1"/>
    <xf numFmtId="0" fontId="3" fillId="0" borderId="24" xfId="0" applyFont="1" applyBorder="1"/>
    <xf numFmtId="0" fontId="3" fillId="0" borderId="25" xfId="0" applyFont="1" applyBorder="1"/>
    <xf numFmtId="0" fontId="0" fillId="0" borderId="24" xfId="0" applyBorder="1"/>
    <xf numFmtId="0" fontId="0" fillId="0" borderId="26" xfId="0" applyBorder="1"/>
    <xf numFmtId="0" fontId="0" fillId="0" borderId="27" xfId="0" applyBorder="1"/>
    <xf numFmtId="0" fontId="0" fillId="0" borderId="20" xfId="0" applyBorder="1"/>
    <xf numFmtId="0" fontId="0" fillId="0" borderId="28" xfId="0" applyBorder="1"/>
    <xf numFmtId="0" fontId="0" fillId="0" borderId="29" xfId="0" applyBorder="1"/>
    <xf numFmtId="164" fontId="0" fillId="0" borderId="0" xfId="0" applyNumberFormat="1"/>
    <xf numFmtId="0" fontId="35" fillId="0" borderId="0" xfId="0" applyFont="1"/>
    <xf numFmtId="0" fontId="10" fillId="0" borderId="0" xfId="0" applyFont="1"/>
    <xf numFmtId="4" fontId="0" fillId="4" borderId="2" xfId="0" applyNumberFormat="1" applyFill="1" applyBorder="1"/>
    <xf numFmtId="164" fontId="3" fillId="5" borderId="13" xfId="0" applyNumberFormat="1" applyFont="1" applyFill="1" applyBorder="1"/>
    <xf numFmtId="164" fontId="0" fillId="3" borderId="16" xfId="0" applyNumberFormat="1" applyFill="1" applyBorder="1"/>
    <xf numFmtId="164" fontId="0" fillId="6" borderId="5" xfId="0" applyNumberFormat="1" applyFill="1" applyBorder="1"/>
    <xf numFmtId="2" fontId="0" fillId="6" borderId="6" xfId="0" applyNumberFormat="1" applyFill="1" applyBorder="1"/>
    <xf numFmtId="164" fontId="0" fillId="6" borderId="6" xfId="0" applyNumberFormat="1" applyFill="1" applyBorder="1"/>
    <xf numFmtId="0" fontId="11" fillId="8" borderId="25" xfId="0" applyFont="1" applyFill="1" applyBorder="1"/>
    <xf numFmtId="0" fontId="11" fillId="8" borderId="16" xfId="0" applyFont="1" applyFill="1" applyBorder="1"/>
    <xf numFmtId="165" fontId="0" fillId="0" borderId="0" xfId="0" applyNumberFormat="1"/>
    <xf numFmtId="0" fontId="37" fillId="0" borderId="0" xfId="0" applyFont="1"/>
    <xf numFmtId="0" fontId="35" fillId="6" borderId="12" xfId="0" applyFont="1" applyFill="1" applyBorder="1"/>
    <xf numFmtId="0" fontId="35" fillId="6" borderId="0" xfId="0" applyFont="1" applyFill="1"/>
    <xf numFmtId="166" fontId="0" fillId="0" borderId="0" xfId="0" applyNumberFormat="1"/>
    <xf numFmtId="164" fontId="0" fillId="6" borderId="7" xfId="0" applyNumberFormat="1" applyFill="1" applyBorder="1"/>
    <xf numFmtId="1" fontId="0" fillId="0" borderId="0" xfId="0" applyNumberFormat="1"/>
    <xf numFmtId="0" fontId="0" fillId="0" borderId="0" xfId="0" applyAlignment="1">
      <alignment vertical="top" wrapText="1"/>
    </xf>
    <xf numFmtId="0" fontId="16" fillId="0" borderId="0" xfId="0" applyFont="1" applyAlignment="1">
      <alignment horizontal="left" vertical="top" wrapText="1"/>
    </xf>
    <xf numFmtId="0" fontId="15" fillId="0" borderId="0" xfId="0" applyFont="1" applyAlignment="1">
      <alignment horizontal="left" vertical="top" wrapText="1"/>
    </xf>
    <xf numFmtId="0" fontId="1" fillId="0" borderId="0" xfId="0" applyFont="1" applyAlignment="1">
      <alignment horizontal="center" vertical="top" wrapText="1"/>
    </xf>
    <xf numFmtId="0" fontId="22" fillId="0" borderId="0" xfId="0" applyFont="1"/>
    <xf numFmtId="164" fontId="3" fillId="0" borderId="13" xfId="0" applyNumberFormat="1" applyFont="1" applyBorder="1"/>
    <xf numFmtId="0" fontId="31" fillId="0" borderId="0" xfId="0" applyFont="1" applyAlignment="1">
      <alignment horizontal="left" vertical="top" wrapText="1"/>
    </xf>
    <xf numFmtId="3" fontId="0" fillId="2" borderId="11" xfId="0" applyNumberFormat="1" applyFill="1" applyBorder="1" applyAlignment="1">
      <alignment horizontal="center"/>
    </xf>
    <xf numFmtId="39" fontId="0" fillId="2" borderId="11" xfId="0" applyNumberFormat="1" applyFill="1" applyBorder="1" applyAlignment="1">
      <alignment horizontal="center"/>
    </xf>
    <xf numFmtId="0" fontId="0" fillId="9" borderId="7" xfId="0" applyFill="1" applyBorder="1"/>
    <xf numFmtId="4" fontId="1" fillId="11" borderId="33" xfId="0" applyNumberFormat="1" applyFont="1" applyFill="1" applyBorder="1"/>
    <xf numFmtId="0" fontId="11" fillId="11" borderId="35" xfId="0" applyFont="1" applyFill="1" applyBorder="1" applyAlignment="1">
      <alignment horizontal="left"/>
    </xf>
    <xf numFmtId="0" fontId="11" fillId="11" borderId="8" xfId="0" applyFont="1" applyFill="1" applyBorder="1" applyAlignment="1">
      <alignment horizontal="left"/>
    </xf>
    <xf numFmtId="4" fontId="1" fillId="11" borderId="34" xfId="0" applyNumberFormat="1" applyFont="1" applyFill="1" applyBorder="1"/>
    <xf numFmtId="0" fontId="11" fillId="8" borderId="20" xfId="0" applyFont="1" applyFill="1" applyBorder="1"/>
    <xf numFmtId="0" fontId="11" fillId="8" borderId="17" xfId="0" applyFont="1" applyFill="1" applyBorder="1"/>
    <xf numFmtId="0" fontId="11" fillId="12" borderId="18" xfId="0" applyFont="1" applyFill="1" applyBorder="1"/>
    <xf numFmtId="0" fontId="11" fillId="12" borderId="19" xfId="0" applyFont="1" applyFill="1" applyBorder="1"/>
    <xf numFmtId="0" fontId="11" fillId="12" borderId="32" xfId="0" applyFont="1" applyFill="1" applyBorder="1"/>
    <xf numFmtId="0" fontId="11" fillId="12" borderId="20" xfId="0" applyFont="1" applyFill="1" applyBorder="1"/>
    <xf numFmtId="0" fontId="11" fillId="12" borderId="0" xfId="0" applyFont="1" applyFill="1"/>
    <xf numFmtId="0" fontId="11" fillId="12" borderId="21" xfId="0" applyFont="1" applyFill="1" applyBorder="1"/>
    <xf numFmtId="0" fontId="11" fillId="12" borderId="22" xfId="0" applyFont="1" applyFill="1" applyBorder="1"/>
    <xf numFmtId="0" fontId="11" fillId="12" borderId="23" xfId="0" applyFont="1" applyFill="1" applyBorder="1"/>
    <xf numFmtId="0" fontId="3" fillId="13" borderId="13" xfId="0" applyFont="1" applyFill="1" applyBorder="1" applyProtection="1">
      <protection locked="0"/>
    </xf>
    <xf numFmtId="0" fontId="3" fillId="15" borderId="8" xfId="0" applyFont="1" applyFill="1" applyBorder="1" applyProtection="1">
      <protection locked="0"/>
    </xf>
    <xf numFmtId="0" fontId="3" fillId="15" borderId="9" xfId="0" applyFont="1" applyFill="1" applyBorder="1" applyProtection="1">
      <protection locked="0"/>
    </xf>
    <xf numFmtId="39" fontId="0" fillId="15" borderId="11" xfId="0" applyNumberFormat="1" applyFill="1" applyBorder="1" applyAlignment="1" applyProtection="1">
      <alignment horizontal="center"/>
      <protection locked="0"/>
    </xf>
    <xf numFmtId="3" fontId="30" fillId="15" borderId="3" xfId="0" applyNumberFormat="1" applyFont="1" applyFill="1" applyBorder="1" applyAlignment="1" applyProtection="1">
      <alignment horizontal="center"/>
      <protection locked="0"/>
    </xf>
    <xf numFmtId="37" fontId="30" fillId="15" borderId="3" xfId="0" applyNumberFormat="1" applyFont="1" applyFill="1" applyBorder="1" applyAlignment="1" applyProtection="1">
      <alignment horizontal="center"/>
      <protection locked="0"/>
    </xf>
    <xf numFmtId="164" fontId="0" fillId="16" borderId="3" xfId="0" applyNumberFormat="1" applyFill="1" applyBorder="1"/>
    <xf numFmtId="164" fontId="3" fillId="16" borderId="2" xfId="0" applyNumberFormat="1" applyFont="1" applyFill="1" applyBorder="1"/>
    <xf numFmtId="4" fontId="0" fillId="16" borderId="3" xfId="0" applyNumberFormat="1" applyFill="1" applyBorder="1"/>
    <xf numFmtId="4" fontId="3" fillId="16" borderId="2" xfId="0" applyNumberFormat="1" applyFont="1" applyFill="1" applyBorder="1"/>
    <xf numFmtId="4" fontId="36" fillId="16" borderId="2" xfId="0" applyNumberFormat="1" applyFont="1" applyFill="1" applyBorder="1"/>
    <xf numFmtId="0" fontId="7" fillId="15" borderId="3" xfId="0" applyFont="1" applyFill="1" applyBorder="1" applyAlignment="1" applyProtection="1">
      <alignment horizontal="left"/>
      <protection locked="0"/>
    </xf>
    <xf numFmtId="164" fontId="0" fillId="15" borderId="3" xfId="0" applyNumberFormat="1" applyFill="1" applyBorder="1" applyProtection="1">
      <protection locked="0"/>
    </xf>
    <xf numFmtId="0" fontId="43" fillId="15" borderId="11" xfId="0" applyFont="1" applyFill="1" applyBorder="1" applyProtection="1">
      <protection locked="0"/>
    </xf>
    <xf numFmtId="0" fontId="0" fillId="15" borderId="11" xfId="0" applyFill="1" applyBorder="1" applyProtection="1">
      <protection locked="0"/>
    </xf>
    <xf numFmtId="37" fontId="30" fillId="15" borderId="11" xfId="0" applyNumberFormat="1" applyFont="1" applyFill="1" applyBorder="1" applyAlignment="1" applyProtection="1">
      <alignment horizontal="center" vertical="center"/>
      <protection locked="0"/>
    </xf>
    <xf numFmtId="3" fontId="0" fillId="16" borderId="3" xfId="0" applyNumberFormat="1" applyFill="1" applyBorder="1" applyAlignment="1">
      <alignment horizontal="center" vertical="center"/>
    </xf>
    <xf numFmtId="3" fontId="0" fillId="16" borderId="11" xfId="0" applyNumberFormat="1" applyFill="1" applyBorder="1" applyAlignment="1">
      <alignment horizontal="center" vertical="center"/>
    </xf>
    <xf numFmtId="3" fontId="0" fillId="15" borderId="3" xfId="0" applyNumberFormat="1" applyFill="1" applyBorder="1" applyAlignment="1" applyProtection="1">
      <alignment horizontal="center" vertical="center"/>
      <protection locked="0"/>
    </xf>
    <xf numFmtId="0" fontId="3" fillId="14" borderId="0" xfId="0" applyFont="1" applyFill="1" applyAlignment="1">
      <alignment horizontal="center"/>
    </xf>
    <xf numFmtId="2" fontId="3" fillId="14" borderId="0" xfId="0" applyNumberFormat="1" applyFont="1" applyFill="1" applyAlignment="1">
      <alignment horizontal="center"/>
    </xf>
    <xf numFmtId="15" fontId="0" fillId="15" borderId="3" xfId="0" applyNumberFormat="1" applyFill="1" applyBorder="1" applyProtection="1">
      <protection locked="0"/>
    </xf>
    <xf numFmtId="0" fontId="10" fillId="16" borderId="43" xfId="0" applyFont="1" applyFill="1" applyBorder="1" applyAlignment="1">
      <alignment horizontal="center"/>
    </xf>
    <xf numFmtId="0" fontId="33" fillId="0" borderId="3" xfId="0" applyFont="1" applyBorder="1"/>
    <xf numFmtId="0" fontId="33" fillId="0" borderId="5" xfId="0" applyFont="1" applyBorder="1" applyAlignment="1">
      <alignment vertical="center" wrapText="1"/>
    </xf>
    <xf numFmtId="0" fontId="1" fillId="0" borderId="20" xfId="0" applyFont="1" applyBorder="1"/>
    <xf numFmtId="0" fontId="0" fillId="19" borderId="0" xfId="0" applyFill="1"/>
    <xf numFmtId="2" fontId="1" fillId="16" borderId="3" xfId="0" applyNumberFormat="1" applyFont="1" applyFill="1" applyBorder="1" applyAlignment="1">
      <alignment horizontal="right"/>
    </xf>
    <xf numFmtId="0" fontId="1" fillId="0" borderId="3" xfId="0" applyFont="1" applyBorder="1" applyAlignment="1">
      <alignment horizontal="left"/>
    </xf>
    <xf numFmtId="1" fontId="1" fillId="19" borderId="0" xfId="0" applyNumberFormat="1" applyFont="1" applyFill="1"/>
    <xf numFmtId="37" fontId="7" fillId="0" borderId="3" xfId="0" applyNumberFormat="1" applyFont="1" applyBorder="1" applyAlignment="1">
      <alignment vertical="center"/>
    </xf>
    <xf numFmtId="0" fontId="11" fillId="11" borderId="30" xfId="0" applyFont="1" applyFill="1" applyBorder="1"/>
    <xf numFmtId="0" fontId="11" fillId="11" borderId="31" xfId="0" applyFont="1" applyFill="1" applyBorder="1"/>
    <xf numFmtId="4" fontId="1" fillId="16" borderId="3" xfId="0" applyNumberFormat="1" applyFont="1" applyFill="1" applyBorder="1" applyAlignment="1">
      <alignment horizontal="right"/>
    </xf>
    <xf numFmtId="0" fontId="51" fillId="15" borderId="0" xfId="0" applyFont="1" applyFill="1" applyAlignment="1">
      <alignment horizontal="center" vertical="center" wrapText="1"/>
    </xf>
    <xf numFmtId="0" fontId="52" fillId="15" borderId="0" xfId="0" applyFont="1" applyFill="1" applyAlignment="1">
      <alignment vertical="center" wrapText="1"/>
    </xf>
    <xf numFmtId="0" fontId="41" fillId="0" borderId="0" xfId="0" applyFont="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27" fillId="0" borderId="0" xfId="0" applyFont="1" applyAlignment="1">
      <alignment horizontal="left" vertical="top" wrapText="1"/>
    </xf>
    <xf numFmtId="0" fontId="32" fillId="0" borderId="0" xfId="0" applyFont="1" applyAlignment="1">
      <alignment wrapText="1"/>
    </xf>
    <xf numFmtId="0" fontId="15" fillId="0" borderId="0" xfId="0" applyFont="1" applyAlignment="1">
      <alignment horizontal="left" vertical="top" wrapText="1"/>
    </xf>
    <xf numFmtId="0" fontId="0" fillId="0" borderId="0" xfId="0" applyAlignment="1">
      <alignment vertical="top" wrapText="1"/>
    </xf>
    <xf numFmtId="0" fontId="22" fillId="0" borderId="0" xfId="0" applyFont="1" applyAlignment="1">
      <alignment horizontal="center" vertical="center" wrapText="1"/>
    </xf>
    <xf numFmtId="0" fontId="29" fillId="0" borderId="0" xfId="0" applyFont="1" applyAlignment="1">
      <alignment horizontal="center" vertical="center"/>
    </xf>
    <xf numFmtId="0" fontId="0" fillId="0" borderId="0" xfId="0" applyAlignment="1">
      <alignment horizontal="center" vertical="top"/>
    </xf>
    <xf numFmtId="0" fontId="1" fillId="0" borderId="0" xfId="0" applyFont="1" applyAlignment="1">
      <alignment horizontal="left" vertical="top" wrapText="1"/>
    </xf>
    <xf numFmtId="0" fontId="25" fillId="0" borderId="0" xfId="0" applyFont="1" applyAlignment="1">
      <alignment horizontal="left" vertical="top" wrapText="1"/>
    </xf>
    <xf numFmtId="0" fontId="40" fillId="0" borderId="0" xfId="0" applyFont="1" applyAlignment="1">
      <alignment horizontal="left" vertical="center" wrapText="1"/>
    </xf>
    <xf numFmtId="0" fontId="38" fillId="0" borderId="0" xfId="0" applyFont="1" applyAlignment="1">
      <alignment vertical="center" wrapText="1"/>
    </xf>
    <xf numFmtId="0" fontId="38"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9" fillId="0" borderId="0" xfId="0" applyFont="1"/>
    <xf numFmtId="0" fontId="0" fillId="0" borderId="0" xfId="0"/>
    <xf numFmtId="0" fontId="45" fillId="0" borderId="0" xfId="0" applyFont="1" applyAlignment="1">
      <alignment vertical="top" wrapText="1"/>
    </xf>
    <xf numFmtId="0" fontId="16" fillId="0" borderId="0" xfId="0" applyFont="1" applyAlignment="1">
      <alignment horizontal="left" vertical="top" wrapText="1"/>
    </xf>
    <xf numFmtId="0" fontId="41" fillId="0" borderId="0" xfId="0" applyFont="1" applyAlignment="1">
      <alignment horizontal="left" vertical="center" wrapText="1"/>
    </xf>
    <xf numFmtId="0" fontId="41" fillId="0" borderId="0" xfId="0" applyFont="1" applyAlignment="1">
      <alignment horizontal="left" vertical="center"/>
    </xf>
    <xf numFmtId="0" fontId="44" fillId="0" borderId="0" xfId="0" applyFont="1" applyAlignment="1">
      <alignment horizontal="left" vertical="top" wrapText="1"/>
    </xf>
    <xf numFmtId="0" fontId="20" fillId="0" borderId="0" xfId="0" applyFont="1" applyAlignment="1">
      <alignment horizontal="left"/>
    </xf>
    <xf numFmtId="0" fontId="33" fillId="15" borderId="3" xfId="0" applyFont="1" applyFill="1" applyBorder="1" applyAlignment="1">
      <alignment horizontal="center" wrapText="1"/>
    </xf>
    <xf numFmtId="0" fontId="3" fillId="17" borderId="5" xfId="0" applyFont="1" applyFill="1" applyBorder="1" applyAlignment="1">
      <alignment horizontal="center" vertical="center" wrapText="1"/>
    </xf>
    <xf numFmtId="0" fontId="3" fillId="17" borderId="7" xfId="0" applyFont="1" applyFill="1" applyBorder="1" applyAlignment="1">
      <alignment horizontal="center" vertical="center" wrapText="1"/>
    </xf>
    <xf numFmtId="0" fontId="3" fillId="17" borderId="6" xfId="0" applyFont="1" applyFill="1" applyBorder="1" applyAlignment="1">
      <alignment horizontal="center" vertical="center" wrapText="1"/>
    </xf>
    <xf numFmtId="0" fontId="7" fillId="0" borderId="20" xfId="0" applyFont="1" applyBorder="1" applyAlignment="1">
      <alignment horizontal="center"/>
    </xf>
    <xf numFmtId="0" fontId="7" fillId="0" borderId="1" xfId="0" applyFont="1" applyBorder="1" applyAlignment="1">
      <alignment horizontal="center"/>
    </xf>
    <xf numFmtId="0" fontId="15" fillId="0" borderId="0" xfId="0" applyFont="1" applyAlignment="1">
      <alignment vertical="center" wrapText="1"/>
    </xf>
    <xf numFmtId="0" fontId="0" fillId="0" borderId="0" xfId="0" applyAlignment="1">
      <alignment wrapText="1"/>
    </xf>
    <xf numFmtId="0" fontId="12" fillId="0" borderId="0" xfId="0" applyFont="1" applyAlignment="1" applyProtection="1">
      <alignment horizontal="center"/>
      <protection locked="0"/>
    </xf>
    <xf numFmtId="0" fontId="7" fillId="0" borderId="43" xfId="0" applyFont="1" applyBorder="1" applyAlignment="1">
      <alignment horizontal="center" vertical="center"/>
    </xf>
    <xf numFmtId="0" fontId="7" fillId="0" borderId="11" xfId="0" applyFont="1" applyBorder="1" applyAlignment="1">
      <alignment horizontal="center" vertical="center"/>
    </xf>
    <xf numFmtId="0" fontId="7" fillId="0" borderId="30" xfId="0" applyFont="1" applyBorder="1" applyAlignment="1">
      <alignment horizontal="center"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7" fillId="0" borderId="14" xfId="0" applyFont="1" applyBorder="1" applyAlignment="1">
      <alignment horizontal="center" vertical="center"/>
    </xf>
    <xf numFmtId="0" fontId="33" fillId="0" borderId="43" xfId="0" applyFont="1" applyBorder="1" applyAlignment="1">
      <alignment horizontal="left" wrapText="1"/>
    </xf>
    <xf numFmtId="0" fontId="33" fillId="0" borderId="11" xfId="0" applyFont="1" applyBorder="1" applyAlignment="1">
      <alignment horizontal="left" wrapText="1"/>
    </xf>
    <xf numFmtId="0" fontId="19" fillId="0" borderId="0" xfId="0" applyFont="1" applyAlignment="1">
      <alignment horizontal="center" vertical="top" wrapText="1"/>
    </xf>
    <xf numFmtId="0" fontId="0" fillId="0" borderId="0" xfId="0" applyAlignment="1">
      <alignment horizontal="center" vertical="top" wrapText="1"/>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6" fillId="14" borderId="0" xfId="0" applyFont="1" applyFill="1" applyAlignment="1">
      <alignment horizontal="center"/>
    </xf>
    <xf numFmtId="0" fontId="7" fillId="17" borderId="43" xfId="0" applyFont="1" applyFill="1" applyBorder="1" applyAlignment="1">
      <alignment horizontal="right"/>
    </xf>
    <xf numFmtId="0" fontId="7" fillId="17" borderId="9" xfId="0" applyFont="1" applyFill="1" applyBorder="1" applyAlignment="1">
      <alignment horizontal="right"/>
    </xf>
    <xf numFmtId="0" fontId="7" fillId="17" borderId="11" xfId="0" applyFont="1" applyFill="1" applyBorder="1" applyAlignment="1">
      <alignment horizontal="right"/>
    </xf>
    <xf numFmtId="2" fontId="0" fillId="16" borderId="33" xfId="0" applyNumberFormat="1" applyFill="1" applyBorder="1" applyAlignment="1">
      <alignment horizontal="center" vertical="center" wrapText="1"/>
    </xf>
    <xf numFmtId="2" fontId="0" fillId="16" borderId="34" xfId="0" applyNumberFormat="1" applyFill="1" applyBorder="1" applyAlignment="1">
      <alignment horizontal="center" vertical="center" wrapText="1"/>
    </xf>
    <xf numFmtId="2" fontId="0" fillId="16" borderId="14" xfId="0" applyNumberFormat="1" applyFill="1" applyBorder="1" applyAlignment="1">
      <alignment horizontal="center" wrapText="1"/>
    </xf>
    <xf numFmtId="0" fontId="7" fillId="18" borderId="35" xfId="0" applyFont="1" applyFill="1" applyBorder="1" applyAlignment="1">
      <alignment horizontal="right"/>
    </xf>
    <xf numFmtId="0" fontId="7" fillId="18" borderId="14" xfId="0" applyFont="1" applyFill="1" applyBorder="1" applyAlignment="1">
      <alignment horizontal="right"/>
    </xf>
    <xf numFmtId="0" fontId="7" fillId="7" borderId="39" xfId="0" applyFont="1" applyFill="1" applyBorder="1" applyAlignment="1">
      <alignment horizontal="left"/>
    </xf>
    <xf numFmtId="0" fontId="7" fillId="7" borderId="40" xfId="0" applyFont="1" applyFill="1" applyBorder="1" applyAlignment="1">
      <alignment horizontal="left"/>
    </xf>
    <xf numFmtId="0" fontId="7" fillId="7" borderId="41" xfId="0" applyFont="1" applyFill="1" applyBorder="1" applyAlignment="1">
      <alignment horizontal="left"/>
    </xf>
    <xf numFmtId="0" fontId="7" fillId="7" borderId="42" xfId="0" applyFont="1" applyFill="1" applyBorder="1" applyAlignment="1">
      <alignment horizontal="left"/>
    </xf>
    <xf numFmtId="0" fontId="7" fillId="18" borderId="43" xfId="0" applyFont="1" applyFill="1" applyBorder="1" applyAlignment="1">
      <alignment horizontal="right"/>
    </xf>
    <xf numFmtId="0" fontId="7" fillId="18" borderId="11" xfId="0" applyFont="1" applyFill="1" applyBorder="1" applyAlignment="1">
      <alignment horizontal="right"/>
    </xf>
    <xf numFmtId="0" fontId="7" fillId="7" borderId="37" xfId="0" applyFont="1" applyFill="1" applyBorder="1" applyAlignment="1">
      <alignment horizontal="left"/>
    </xf>
    <xf numFmtId="0" fontId="7" fillId="7" borderId="38" xfId="0" applyFont="1" applyFill="1" applyBorder="1" applyAlignment="1">
      <alignment horizontal="left"/>
    </xf>
    <xf numFmtId="0" fontId="53" fillId="15" borderId="0" xfId="0" applyFont="1" applyFill="1" applyAlignment="1" applyProtection="1">
      <alignment horizontal="center" vertical="center" wrapText="1"/>
      <protection locked="0"/>
    </xf>
    <xf numFmtId="0" fontId="23" fillId="0" borderId="0" xfId="0" applyFont="1" applyAlignment="1">
      <alignment horizontal="center" wrapText="1"/>
    </xf>
    <xf numFmtId="4" fontId="2" fillId="0" borderId="0" xfId="0" applyNumberFormat="1" applyFont="1" applyAlignment="1">
      <alignment horizontal="center" wrapText="1"/>
    </xf>
    <xf numFmtId="0" fontId="50" fillId="0" borderId="0" xfId="0" applyFont="1" applyAlignment="1">
      <alignment horizontal="center" wrapText="1"/>
    </xf>
    <xf numFmtId="0" fontId="9" fillId="3" borderId="36" xfId="0" applyFont="1" applyFill="1" applyBorder="1" applyAlignment="1" applyProtection="1">
      <alignment horizontal="center"/>
      <protection locked="0"/>
    </xf>
    <xf numFmtId="0" fontId="9" fillId="3" borderId="13" xfId="0" applyFont="1" applyFill="1" applyBorder="1" applyAlignment="1" applyProtection="1">
      <alignment horizontal="center"/>
      <protection locked="0"/>
    </xf>
    <xf numFmtId="0" fontId="15" fillId="0" borderId="36" xfId="0" applyFont="1" applyBorder="1" applyAlignment="1">
      <alignment horizontal="center" vertical="center"/>
    </xf>
    <xf numFmtId="0" fontId="15" fillId="0" borderId="13" xfId="0" applyFont="1" applyBorder="1" applyAlignment="1">
      <alignment horizontal="center" vertical="center"/>
    </xf>
    <xf numFmtId="0" fontId="9" fillId="0" borderId="0" xfId="0" applyFont="1" applyAlignment="1">
      <alignment horizontal="center" vertical="center"/>
    </xf>
    <xf numFmtId="0" fontId="34" fillId="0" borderId="0" xfId="0" applyFont="1" applyAlignment="1">
      <alignment horizontal="center" vertical="center" wrapText="1"/>
    </xf>
    <xf numFmtId="0" fontId="1" fillId="0" borderId="3" xfId="0" applyFont="1" applyBorder="1" applyAlignment="1">
      <alignment horizontal="left"/>
    </xf>
    <xf numFmtId="0" fontId="49" fillId="0" borderId="5" xfId="0" applyFont="1" applyBorder="1" applyAlignment="1">
      <alignment horizontal="left"/>
    </xf>
    <xf numFmtId="0" fontId="0" fillId="0" borderId="3" xfId="0" applyBorder="1" applyAlignment="1">
      <alignment horizontal="left"/>
    </xf>
    <xf numFmtId="0" fontId="3" fillId="0" borderId="0" xfId="0" applyFont="1" applyAlignment="1">
      <alignment horizontal="right"/>
    </xf>
    <xf numFmtId="0" fontId="9" fillId="0" borderId="0" xfId="0" applyFont="1" applyAlignment="1">
      <alignment horizontal="center"/>
    </xf>
    <xf numFmtId="0" fontId="18" fillId="0" borderId="20" xfId="0" applyFont="1" applyBorder="1" applyAlignment="1">
      <alignment horizontal="center" wrapText="1"/>
    </xf>
    <xf numFmtId="0" fontId="18" fillId="0" borderId="0" xfId="0" applyFont="1" applyAlignment="1">
      <alignment horizontal="center" wrapText="1"/>
    </xf>
    <xf numFmtId="0" fontId="3" fillId="14" borderId="0" xfId="0" applyFont="1" applyFill="1" applyAlignment="1">
      <alignment horizontal="center"/>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3" fillId="12" borderId="0" xfId="0" applyFont="1" applyFill="1" applyAlignment="1">
      <alignment horizontal="center"/>
    </xf>
    <xf numFmtId="0" fontId="9" fillId="10" borderId="36" xfId="0" applyFont="1" applyFill="1" applyBorder="1" applyAlignment="1">
      <alignment horizontal="center"/>
    </xf>
    <xf numFmtId="0" fontId="9" fillId="10" borderId="10" xfId="0" applyFont="1" applyFill="1" applyBorder="1" applyAlignment="1">
      <alignment horizontal="center"/>
    </xf>
    <xf numFmtId="0" fontId="9" fillId="10" borderId="13" xfId="0" applyFont="1" applyFill="1" applyBorder="1" applyAlignment="1">
      <alignment horizontal="center"/>
    </xf>
    <xf numFmtId="0" fontId="35" fillId="6" borderId="30" xfId="0" applyFont="1" applyFill="1" applyBorder="1"/>
    <xf numFmtId="0" fontId="35" fillId="6" borderId="31" xfId="0" applyFont="1" applyFill="1" applyBorder="1"/>
    <xf numFmtId="0" fontId="35" fillId="6" borderId="35" xfId="0" applyFont="1" applyFill="1" applyBorder="1"/>
    <xf numFmtId="0" fontId="35" fillId="6" borderId="8" xfId="0" applyFont="1" applyFill="1" applyBorder="1"/>
    <xf numFmtId="0" fontId="11" fillId="11" borderId="12" xfId="0" applyFont="1" applyFill="1" applyBorder="1" applyAlignment="1">
      <alignment horizontal="left"/>
    </xf>
    <xf numFmtId="0" fontId="11" fillId="11" borderId="0" xfId="0" applyFont="1" applyFill="1" applyAlignment="1">
      <alignment horizontal="left"/>
    </xf>
    <xf numFmtId="0" fontId="10" fillId="9" borderId="36" xfId="0" applyFont="1" applyFill="1" applyBorder="1"/>
    <xf numFmtId="0" fontId="10" fillId="9" borderId="13" xfId="0" applyFont="1" applyFill="1" applyBorder="1"/>
    <xf numFmtId="0" fontId="35" fillId="6" borderId="12" xfId="0" applyFont="1" applyFill="1" applyBorder="1"/>
    <xf numFmtId="0" fontId="35" fillId="6" borderId="0" xfId="0" applyFont="1" applyFill="1"/>
  </cellXfs>
  <cellStyles count="2">
    <cellStyle name="Normal" xfId="0" builtinId="0"/>
    <cellStyle name="Percent" xfId="1" builtinId="5"/>
  </cellStyles>
  <dxfs count="0"/>
  <tableStyles count="0" defaultTableStyle="TableStyleMedium9" defaultPivotStyle="PivotStyleLight16"/>
  <colors>
    <mruColors>
      <color rgb="FF0033CC"/>
      <color rgb="FF3333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12" dropStyle="combo" dx="18" fmlaLink="$E$37" fmlaRange="$G$34:$G$45" noThreeD="1"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419100</xdr:colOff>
      <xdr:row>0</xdr:row>
      <xdr:rowOff>66675</xdr:rowOff>
    </xdr:from>
    <xdr:to>
      <xdr:col>10</xdr:col>
      <xdr:colOff>19050</xdr:colOff>
      <xdr:row>5</xdr:row>
      <xdr:rowOff>152400</xdr:rowOff>
    </xdr:to>
    <xdr:pic>
      <xdr:nvPicPr>
        <xdr:cNvPr id="9218" name="Picture 2">
          <a:extLst>
            <a:ext uri="{FF2B5EF4-FFF2-40B4-BE49-F238E27FC236}">
              <a16:creationId xmlns:a16="http://schemas.microsoft.com/office/drawing/2014/main" id="{00000000-0008-0000-0000-0000022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71800" y="66675"/>
          <a:ext cx="2781300" cy="10668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3257550</xdr:colOff>
      <xdr:row>0</xdr:row>
      <xdr:rowOff>47625</xdr:rowOff>
    </xdr:from>
    <xdr:to>
      <xdr:col>3</xdr:col>
      <xdr:colOff>1228725</xdr:colOff>
      <xdr:row>4</xdr:row>
      <xdr:rowOff>9525</xdr:rowOff>
    </xdr:to>
    <xdr:pic>
      <xdr:nvPicPr>
        <xdr:cNvPr id="1053" name="Picture 29">
          <a:extLst>
            <a:ext uri="{FF2B5EF4-FFF2-40B4-BE49-F238E27FC236}">
              <a16:creationId xmlns:a16="http://schemas.microsoft.com/office/drawing/2014/main" id="{00000000-0008-0000-0100-00001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38600" y="47625"/>
          <a:ext cx="2200275" cy="971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76200</xdr:colOff>
          <xdr:row>37</xdr:row>
          <xdr:rowOff>38100</xdr:rowOff>
        </xdr:from>
        <xdr:to>
          <xdr:col>2</xdr:col>
          <xdr:colOff>352425</xdr:colOff>
          <xdr:row>37</xdr:row>
          <xdr:rowOff>342900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133350</xdr:colOff>
      <xdr:row>0</xdr:row>
      <xdr:rowOff>85725</xdr:rowOff>
    </xdr:from>
    <xdr:to>
      <xdr:col>2</xdr:col>
      <xdr:colOff>2362200</xdr:colOff>
      <xdr:row>0</xdr:row>
      <xdr:rowOff>933450</xdr:rowOff>
    </xdr:to>
    <xdr:pic>
      <xdr:nvPicPr>
        <xdr:cNvPr id="3080" name="Picture 8">
          <a:extLst>
            <a:ext uri="{FF2B5EF4-FFF2-40B4-BE49-F238E27FC236}">
              <a16:creationId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650" y="85725"/>
          <a:ext cx="2228850" cy="847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70"/>
  <sheetViews>
    <sheetView zoomScale="150" zoomScaleNormal="150" workbookViewId="0">
      <selection activeCell="A70" sqref="A70:D70"/>
    </sheetView>
  </sheetViews>
  <sheetFormatPr defaultRowHeight="12.75"/>
  <cols>
    <col min="1" max="1" width="6" customWidth="1"/>
    <col min="2" max="2" width="4.85546875" customWidth="1"/>
    <col min="8" max="8" width="11.140625" customWidth="1"/>
  </cols>
  <sheetData>
    <row r="2" spans="1:10" ht="5.25" customHeight="1"/>
    <row r="3" spans="1:10" ht="20.25" customHeight="1">
      <c r="B3" s="136" t="s">
        <v>114</v>
      </c>
      <c r="C3" s="136"/>
      <c r="D3" s="136"/>
      <c r="E3" s="136"/>
    </row>
    <row r="4" spans="1:10" ht="26.25" customHeight="1">
      <c r="B4" s="137"/>
      <c r="C4" s="137"/>
      <c r="D4" s="137"/>
      <c r="E4" s="137"/>
    </row>
    <row r="7" spans="1:10" ht="81.75" customHeight="1">
      <c r="A7" s="146" t="s">
        <v>99</v>
      </c>
      <c r="B7" s="146"/>
      <c r="C7" s="146"/>
      <c r="D7" s="146"/>
      <c r="E7" s="146"/>
      <c r="F7" s="146"/>
      <c r="G7" s="146"/>
      <c r="H7" s="146"/>
      <c r="I7" s="146"/>
      <c r="J7" s="146"/>
    </row>
    <row r="8" spans="1:10" ht="26.25" customHeight="1">
      <c r="A8" s="147" t="s">
        <v>115</v>
      </c>
      <c r="B8" s="147"/>
      <c r="C8" s="147"/>
      <c r="D8" s="147"/>
      <c r="E8" s="147"/>
      <c r="F8" s="147"/>
      <c r="G8" s="147"/>
      <c r="H8" s="147"/>
      <c r="I8" s="147"/>
      <c r="J8" s="147"/>
    </row>
    <row r="9" spans="1:10" ht="15.75">
      <c r="A9" s="27"/>
      <c r="B9" s="27"/>
      <c r="C9" s="27"/>
      <c r="D9" s="27"/>
      <c r="E9" s="27"/>
      <c r="F9" s="27"/>
      <c r="G9" s="27"/>
      <c r="H9" s="27"/>
      <c r="I9" s="27"/>
      <c r="J9" s="27"/>
    </row>
    <row r="10" spans="1:10" ht="18">
      <c r="A10" s="28" t="s">
        <v>36</v>
      </c>
      <c r="B10" s="29"/>
      <c r="C10" s="29"/>
      <c r="D10" s="29"/>
      <c r="E10" s="29"/>
      <c r="F10" s="29"/>
      <c r="G10" s="29"/>
      <c r="H10" s="29"/>
      <c r="I10" s="29"/>
      <c r="J10" s="29"/>
    </row>
    <row r="11" spans="1:10">
      <c r="A11" s="30"/>
      <c r="B11" s="29"/>
      <c r="C11" s="29"/>
      <c r="D11" s="29"/>
      <c r="E11" s="29"/>
      <c r="F11" s="29"/>
      <c r="G11" s="29"/>
      <c r="H11" s="29"/>
      <c r="I11" s="29"/>
      <c r="J11" s="29"/>
    </row>
    <row r="12" spans="1:10">
      <c r="A12" s="148">
        <v>1</v>
      </c>
      <c r="B12" s="149" t="s">
        <v>95</v>
      </c>
      <c r="C12" s="141"/>
      <c r="D12" s="141"/>
      <c r="E12" s="141"/>
      <c r="F12" s="141"/>
      <c r="G12" s="141"/>
      <c r="H12" s="141"/>
      <c r="I12" s="141"/>
      <c r="J12" s="141"/>
    </row>
    <row r="13" spans="1:10" ht="53.45" customHeight="1">
      <c r="A13" s="148"/>
      <c r="B13" s="141"/>
      <c r="C13" s="141"/>
      <c r="D13" s="141"/>
      <c r="E13" s="141"/>
      <c r="F13" s="141"/>
      <c r="G13" s="141"/>
      <c r="H13" s="141"/>
      <c r="I13" s="141"/>
      <c r="J13" s="141"/>
    </row>
    <row r="14" spans="1:10">
      <c r="A14" s="17">
        <v>2</v>
      </c>
      <c r="B14" s="31" t="s">
        <v>47</v>
      </c>
      <c r="C14" s="31"/>
      <c r="D14" s="31"/>
      <c r="E14" s="31"/>
      <c r="F14" s="31"/>
      <c r="G14" s="31"/>
      <c r="H14" s="31"/>
      <c r="I14" s="31"/>
      <c r="J14" s="31"/>
    </row>
    <row r="15" spans="1:10">
      <c r="A15" s="17">
        <v>3</v>
      </c>
      <c r="B15" s="32" t="s">
        <v>23</v>
      </c>
      <c r="C15" s="31"/>
      <c r="D15" s="31"/>
      <c r="E15" s="31"/>
      <c r="F15" s="31"/>
      <c r="G15" s="31"/>
      <c r="H15" s="31"/>
      <c r="I15" s="31"/>
      <c r="J15" s="31"/>
    </row>
    <row r="16" spans="1:10">
      <c r="A16" s="31"/>
      <c r="B16" s="17" t="s">
        <v>14</v>
      </c>
      <c r="C16" s="33" t="s">
        <v>37</v>
      </c>
      <c r="D16" s="31"/>
      <c r="E16" s="31"/>
      <c r="F16" s="31"/>
      <c r="G16" s="31"/>
      <c r="H16" s="31"/>
      <c r="I16" s="31"/>
      <c r="J16" s="31"/>
    </row>
    <row r="17" spans="1:10">
      <c r="A17" s="31"/>
      <c r="B17" s="17" t="s">
        <v>15</v>
      </c>
      <c r="C17" s="34" t="s">
        <v>16</v>
      </c>
      <c r="D17" s="31"/>
      <c r="E17" s="31"/>
      <c r="F17" s="31"/>
      <c r="G17" s="31"/>
      <c r="H17" s="31"/>
      <c r="I17" s="31"/>
      <c r="J17" s="31"/>
    </row>
    <row r="18" spans="1:10">
      <c r="A18" s="16">
        <v>4</v>
      </c>
      <c r="B18" s="141" t="s">
        <v>38</v>
      </c>
      <c r="C18" s="141"/>
      <c r="D18" s="141"/>
      <c r="E18" s="141"/>
      <c r="F18" s="141"/>
      <c r="G18" s="141"/>
      <c r="H18" s="141"/>
      <c r="I18" s="141"/>
      <c r="J18" s="141"/>
    </row>
    <row r="19" spans="1:10" ht="27.75" customHeight="1">
      <c r="A19" s="16">
        <v>5</v>
      </c>
      <c r="B19" s="141" t="s">
        <v>39</v>
      </c>
      <c r="C19" s="141"/>
      <c r="D19" s="141"/>
      <c r="E19" s="141"/>
      <c r="F19" s="141"/>
      <c r="G19" s="141"/>
      <c r="H19" s="141"/>
      <c r="I19" s="141"/>
      <c r="J19" s="141"/>
    </row>
    <row r="20" spans="1:10" ht="32.25" customHeight="1">
      <c r="A20" s="16">
        <v>6</v>
      </c>
      <c r="B20" s="150" t="s">
        <v>60</v>
      </c>
      <c r="C20" s="150"/>
      <c r="D20" s="150"/>
      <c r="E20" s="150"/>
      <c r="F20" s="150"/>
      <c r="G20" s="150"/>
      <c r="H20" s="150"/>
      <c r="I20" s="150"/>
      <c r="J20" s="150"/>
    </row>
    <row r="21" spans="1:10">
      <c r="A21" s="29"/>
      <c r="B21" s="29"/>
      <c r="C21" s="29"/>
      <c r="D21" s="29"/>
      <c r="E21" s="29"/>
      <c r="F21" s="29"/>
      <c r="G21" s="29"/>
      <c r="H21" s="29"/>
      <c r="I21" s="29"/>
      <c r="J21" s="29"/>
    </row>
    <row r="22" spans="1:10" ht="18">
      <c r="A22" s="28" t="s">
        <v>40</v>
      </c>
      <c r="B22" s="29"/>
      <c r="C22" s="29"/>
      <c r="D22" s="29"/>
      <c r="E22" s="29"/>
      <c r="F22" s="29"/>
      <c r="G22" s="29"/>
      <c r="H22" s="29"/>
      <c r="I22" s="29"/>
      <c r="J22" s="29"/>
    </row>
    <row r="23" spans="1:10">
      <c r="A23" s="30"/>
      <c r="B23" s="29"/>
      <c r="C23" s="29"/>
      <c r="D23" s="29"/>
      <c r="E23" s="29"/>
      <c r="F23" s="29"/>
      <c r="G23" s="29"/>
      <c r="H23" s="29"/>
      <c r="I23" s="29"/>
      <c r="J23" s="29"/>
    </row>
    <row r="24" spans="1:10" ht="15.75">
      <c r="A24" s="151" t="s">
        <v>61</v>
      </c>
      <c r="B24" s="151"/>
      <c r="C24" s="151"/>
      <c r="D24" s="151"/>
      <c r="E24" s="151"/>
      <c r="F24" s="151"/>
      <c r="G24" s="151"/>
      <c r="H24" s="151"/>
      <c r="I24" s="151"/>
      <c r="J24" s="151"/>
    </row>
    <row r="25" spans="1:10" ht="15.75">
      <c r="A25" s="35"/>
      <c r="B25" s="35"/>
      <c r="C25" s="35"/>
      <c r="D25" s="35"/>
      <c r="E25" s="35"/>
      <c r="F25" s="35"/>
      <c r="G25" s="35"/>
      <c r="H25" s="35"/>
      <c r="I25" s="35"/>
      <c r="J25" s="35"/>
    </row>
    <row r="26" spans="1:10" ht="26.25" customHeight="1">
      <c r="A26" s="139" t="s">
        <v>41</v>
      </c>
      <c r="B26" s="139"/>
      <c r="C26" s="139"/>
      <c r="D26" s="139"/>
      <c r="E26" s="139"/>
      <c r="F26" s="139"/>
      <c r="G26" s="139"/>
      <c r="H26" s="139"/>
      <c r="I26" s="139"/>
      <c r="J26" s="139"/>
    </row>
    <row r="27" spans="1:10">
      <c r="A27" s="29"/>
      <c r="B27" s="29"/>
      <c r="C27" s="29"/>
      <c r="D27" s="29"/>
      <c r="E27" s="29"/>
      <c r="F27" s="29"/>
      <c r="G27" s="29"/>
      <c r="H27" s="29"/>
      <c r="I27" s="29"/>
      <c r="J27" s="29"/>
    </row>
    <row r="28" spans="1:10">
      <c r="A28" s="152" t="s">
        <v>42</v>
      </c>
      <c r="B28" s="152"/>
      <c r="C28" s="152"/>
      <c r="D28" s="152"/>
      <c r="E28" s="152"/>
      <c r="F28" s="152"/>
      <c r="G28" s="152"/>
      <c r="H28" s="152"/>
      <c r="I28" s="152"/>
      <c r="J28" s="152"/>
    </row>
    <row r="29" spans="1:10">
      <c r="A29" s="29"/>
      <c r="B29" s="36"/>
      <c r="C29" s="36"/>
      <c r="D29" s="36"/>
      <c r="E29" s="36"/>
      <c r="F29" s="36"/>
      <c r="G29" s="36"/>
      <c r="H29" s="36"/>
      <c r="I29" s="36"/>
      <c r="J29" s="36"/>
    </row>
    <row r="30" spans="1:10">
      <c r="A30" s="17">
        <v>7</v>
      </c>
      <c r="B30" s="141" t="s">
        <v>62</v>
      </c>
      <c r="C30" s="141"/>
      <c r="D30" s="141"/>
      <c r="E30" s="141"/>
      <c r="F30" s="141"/>
      <c r="G30" s="141"/>
      <c r="H30" s="141"/>
      <c r="I30" s="141"/>
      <c r="J30" s="141"/>
    </row>
    <row r="31" spans="1:10">
      <c r="A31" s="17">
        <v>8</v>
      </c>
      <c r="B31" s="141" t="s">
        <v>63</v>
      </c>
      <c r="C31" s="141"/>
      <c r="D31" s="141"/>
      <c r="E31" s="141"/>
      <c r="F31" s="141"/>
      <c r="G31" s="141"/>
      <c r="H31" s="141"/>
      <c r="I31" s="141"/>
      <c r="J31" s="141"/>
    </row>
    <row r="32" spans="1:10">
      <c r="A32" s="16"/>
      <c r="B32" s="20"/>
      <c r="C32" s="20"/>
      <c r="D32" s="20"/>
      <c r="E32" s="20"/>
      <c r="F32" s="20"/>
      <c r="G32" s="20"/>
      <c r="H32" s="20"/>
      <c r="I32" s="20"/>
      <c r="J32" s="20"/>
    </row>
    <row r="33" spans="1:10">
      <c r="A33" s="153" t="s">
        <v>43</v>
      </c>
      <c r="B33" s="153"/>
      <c r="C33" s="153"/>
      <c r="D33" s="153"/>
      <c r="E33" s="153"/>
      <c r="F33" s="153"/>
      <c r="G33" s="153"/>
      <c r="H33" s="153"/>
      <c r="I33" s="153"/>
      <c r="J33" s="153"/>
    </row>
    <row r="34" spans="1:10">
      <c r="A34" s="16"/>
      <c r="B34" s="20"/>
      <c r="C34" s="20"/>
      <c r="D34" s="20"/>
      <c r="E34" s="20"/>
      <c r="F34" s="20"/>
      <c r="G34" s="20"/>
      <c r="H34" s="20"/>
      <c r="I34" s="20"/>
      <c r="J34" s="20"/>
    </row>
    <row r="35" spans="1:10" ht="15.75" customHeight="1">
      <c r="A35" s="17">
        <v>9</v>
      </c>
      <c r="B35" s="141" t="s">
        <v>75</v>
      </c>
      <c r="C35" s="141"/>
      <c r="D35" s="141"/>
      <c r="E35" s="141"/>
      <c r="F35" s="141"/>
      <c r="G35" s="141"/>
      <c r="H35" s="141"/>
      <c r="I35" s="141"/>
      <c r="J35" s="141"/>
    </row>
    <row r="36" spans="1:10">
      <c r="A36" s="17"/>
      <c r="B36" s="37"/>
      <c r="C36" s="37"/>
      <c r="D36" s="37"/>
      <c r="E36" s="37"/>
      <c r="F36" s="37"/>
      <c r="G36" s="37"/>
      <c r="H36" s="37"/>
      <c r="I36" s="37"/>
      <c r="J36" s="37"/>
    </row>
    <row r="37" spans="1:10" ht="18.75" customHeight="1">
      <c r="A37" s="153" t="s">
        <v>80</v>
      </c>
      <c r="B37" s="153"/>
      <c r="C37" s="153"/>
      <c r="D37" s="153"/>
      <c r="E37" s="153"/>
      <c r="F37" s="153"/>
      <c r="G37" s="153"/>
      <c r="H37" s="153"/>
      <c r="I37" s="153"/>
      <c r="J37" s="153"/>
    </row>
    <row r="38" spans="1:10">
      <c r="A38" s="17"/>
      <c r="B38" s="37"/>
      <c r="C38" s="37"/>
      <c r="D38" s="37"/>
      <c r="E38" s="37"/>
      <c r="F38" s="37"/>
      <c r="G38" s="37"/>
      <c r="H38" s="37"/>
      <c r="I38" s="37"/>
      <c r="J38" s="37"/>
    </row>
    <row r="39" spans="1:10" ht="68.25" customHeight="1">
      <c r="A39" s="144" t="s">
        <v>77</v>
      </c>
      <c r="B39" s="144"/>
      <c r="C39" s="144"/>
      <c r="D39" s="144"/>
      <c r="E39" s="144"/>
      <c r="F39" s="144"/>
      <c r="G39" s="144"/>
      <c r="H39" s="144"/>
      <c r="I39" s="144"/>
      <c r="J39" s="144"/>
    </row>
    <row r="40" spans="1:10" ht="12.75" customHeight="1">
      <c r="A40" s="84"/>
      <c r="B40" s="84"/>
      <c r="C40" s="80"/>
      <c r="D40" s="80"/>
      <c r="E40" s="80"/>
      <c r="F40" s="80"/>
      <c r="G40" s="80"/>
      <c r="H40" s="80"/>
      <c r="I40" s="80"/>
      <c r="J40" s="80"/>
    </row>
    <row r="41" spans="1:10">
      <c r="A41" s="155" t="s">
        <v>64</v>
      </c>
      <c r="B41" s="155"/>
      <c r="C41" s="37"/>
      <c r="D41" s="37"/>
      <c r="E41" s="37"/>
      <c r="F41" s="37"/>
      <c r="G41" s="37"/>
      <c r="H41" s="37"/>
      <c r="I41" s="37"/>
      <c r="J41" s="37"/>
    </row>
    <row r="42" spans="1:10" ht="48" customHeight="1">
      <c r="A42" s="16">
        <v>10</v>
      </c>
      <c r="B42" s="149" t="s">
        <v>92</v>
      </c>
      <c r="C42" s="141"/>
      <c r="D42" s="141"/>
      <c r="E42" s="141"/>
      <c r="F42" s="141"/>
      <c r="G42" s="141"/>
      <c r="H42" s="141"/>
      <c r="I42" s="141"/>
      <c r="J42" s="141"/>
    </row>
    <row r="43" spans="1:10" ht="66.599999999999994" customHeight="1">
      <c r="A43" s="81">
        <v>11</v>
      </c>
      <c r="B43" s="149" t="s">
        <v>93</v>
      </c>
      <c r="C43" s="149"/>
      <c r="D43" s="149"/>
      <c r="E43" s="149"/>
      <c r="F43" s="149"/>
      <c r="G43" s="149"/>
      <c r="H43" s="149"/>
      <c r="I43" s="149"/>
      <c r="J43" s="149"/>
    </row>
    <row r="44" spans="1:10" ht="48.6" customHeight="1">
      <c r="A44" s="16">
        <v>12</v>
      </c>
      <c r="B44" s="149" t="s">
        <v>94</v>
      </c>
      <c r="C44" s="149"/>
      <c r="D44" s="149"/>
      <c r="E44" s="149"/>
      <c r="F44" s="149"/>
      <c r="G44" s="149"/>
      <c r="H44" s="149"/>
      <c r="I44" s="149"/>
      <c r="J44" s="149"/>
    </row>
    <row r="45" spans="1:10" ht="20.25" customHeight="1">
      <c r="A45" s="154" t="s">
        <v>65</v>
      </c>
      <c r="B45" s="140"/>
      <c r="C45" s="140"/>
      <c r="D45" s="140"/>
      <c r="E45" s="140"/>
      <c r="F45" s="20"/>
      <c r="G45" s="20"/>
      <c r="H45" s="20"/>
      <c r="I45" s="20"/>
      <c r="J45" s="20"/>
    </row>
    <row r="46" spans="1:10" ht="41.25" customHeight="1">
      <c r="A46" s="16">
        <v>13</v>
      </c>
      <c r="B46" s="141" t="s">
        <v>66</v>
      </c>
      <c r="C46" s="141"/>
      <c r="D46" s="141"/>
      <c r="E46" s="141"/>
      <c r="F46" s="141"/>
      <c r="G46" s="141"/>
      <c r="H46" s="141"/>
      <c r="I46" s="141"/>
      <c r="J46" s="141"/>
    </row>
    <row r="47" spans="1:10" ht="13.5">
      <c r="A47" s="16"/>
      <c r="B47" s="159" t="s">
        <v>45</v>
      </c>
      <c r="C47" s="159"/>
      <c r="D47" s="159"/>
      <c r="E47" s="159"/>
      <c r="F47" s="159"/>
      <c r="G47" s="159"/>
      <c r="H47" s="159"/>
      <c r="I47" s="159"/>
      <c r="J47" s="159"/>
    </row>
    <row r="48" spans="1:10" ht="15" customHeight="1">
      <c r="A48" s="16"/>
      <c r="B48" s="38" t="s">
        <v>44</v>
      </c>
      <c r="C48" s="159" t="s">
        <v>67</v>
      </c>
      <c r="D48" s="159"/>
      <c r="E48" s="159"/>
      <c r="F48" s="159"/>
      <c r="G48" s="159"/>
      <c r="H48" s="159"/>
      <c r="I48" s="159"/>
      <c r="J48" s="159"/>
    </row>
    <row r="49" spans="1:10" ht="28.5" customHeight="1">
      <c r="A49" s="16"/>
      <c r="B49" s="38" t="s">
        <v>44</v>
      </c>
      <c r="C49" s="159" t="s">
        <v>46</v>
      </c>
      <c r="D49" s="159"/>
      <c r="E49" s="159"/>
      <c r="F49" s="159"/>
      <c r="G49" s="159"/>
      <c r="H49" s="159"/>
      <c r="I49" s="159"/>
      <c r="J49" s="159"/>
    </row>
    <row r="50" spans="1:10" ht="21" customHeight="1">
      <c r="A50" s="160" t="s">
        <v>68</v>
      </c>
      <c r="B50" s="161"/>
      <c r="C50" s="161"/>
      <c r="D50" s="161"/>
      <c r="E50" s="79"/>
      <c r="F50" s="79"/>
      <c r="G50" s="79"/>
      <c r="H50" s="79"/>
      <c r="I50" s="79"/>
      <c r="J50" s="79"/>
    </row>
    <row r="51" spans="1:10" ht="45.75" customHeight="1">
      <c r="A51" s="16">
        <v>14</v>
      </c>
      <c r="B51" s="141" t="s">
        <v>69</v>
      </c>
      <c r="C51" s="141"/>
      <c r="D51" s="141"/>
      <c r="E51" s="141"/>
      <c r="F51" s="141"/>
      <c r="G51" s="141"/>
      <c r="H51" s="141"/>
      <c r="I51" s="141"/>
      <c r="J51" s="141"/>
    </row>
    <row r="52" spans="1:10" ht="20.25" customHeight="1">
      <c r="A52" s="138" t="s">
        <v>70</v>
      </c>
      <c r="B52" s="138"/>
      <c r="C52" s="138"/>
      <c r="D52" s="138"/>
      <c r="E52" s="20"/>
      <c r="F52" s="20"/>
      <c r="G52" s="20"/>
      <c r="H52" s="20"/>
      <c r="I52" s="20"/>
      <c r="J52" s="20"/>
    </row>
    <row r="53" spans="1:10" ht="27.75" customHeight="1">
      <c r="A53" s="16">
        <v>15</v>
      </c>
      <c r="B53" s="141" t="s">
        <v>71</v>
      </c>
      <c r="C53" s="141"/>
      <c r="D53" s="141"/>
      <c r="E53" s="141"/>
      <c r="F53" s="141"/>
      <c r="G53" s="141"/>
      <c r="H53" s="141"/>
      <c r="I53" s="141"/>
      <c r="J53" s="141"/>
    </row>
    <row r="54" spans="1:10">
      <c r="A54" s="16"/>
      <c r="B54" s="20"/>
      <c r="C54" s="20"/>
      <c r="D54" s="20"/>
      <c r="E54" s="20"/>
      <c r="F54" s="20"/>
      <c r="G54" s="20"/>
      <c r="H54" s="20"/>
      <c r="I54" s="20"/>
      <c r="J54" s="20"/>
    </row>
    <row r="55" spans="1:10" ht="15">
      <c r="A55" s="142" t="s">
        <v>16</v>
      </c>
      <c r="B55" s="143"/>
      <c r="C55" s="143"/>
      <c r="D55" s="143"/>
      <c r="E55" s="143"/>
      <c r="F55" s="143"/>
      <c r="G55" s="143"/>
      <c r="H55" s="143"/>
      <c r="I55" s="143"/>
      <c r="J55" s="143"/>
    </row>
    <row r="56" spans="1:10">
      <c r="A56" s="16"/>
      <c r="B56" s="20"/>
      <c r="C56" s="20"/>
      <c r="D56" s="20"/>
      <c r="E56" s="20"/>
      <c r="F56" s="20"/>
      <c r="G56" s="20"/>
      <c r="H56" s="20"/>
      <c r="I56" s="20"/>
      <c r="J56" s="20"/>
    </row>
    <row r="57" spans="1:10" ht="45.75" customHeight="1">
      <c r="A57" s="144" t="s">
        <v>88</v>
      </c>
      <c r="B57" s="145"/>
      <c r="C57" s="145"/>
      <c r="D57" s="145"/>
      <c r="E57" s="145"/>
      <c r="F57" s="145"/>
      <c r="G57" s="145"/>
      <c r="H57" s="145"/>
      <c r="I57" s="145"/>
      <c r="J57" s="145"/>
    </row>
    <row r="58" spans="1:10" ht="9.75" customHeight="1">
      <c r="A58" s="80"/>
      <c r="B58" s="78"/>
      <c r="C58" s="78"/>
      <c r="D58" s="78"/>
      <c r="E58" s="78"/>
      <c r="F58" s="78"/>
      <c r="G58" s="78"/>
      <c r="H58" s="78"/>
      <c r="I58" s="78"/>
      <c r="J58" s="78"/>
    </row>
    <row r="59" spans="1:10" ht="29.25" customHeight="1">
      <c r="A59" s="139" t="s">
        <v>76</v>
      </c>
      <c r="B59" s="139"/>
      <c r="C59" s="139"/>
      <c r="D59" s="139"/>
      <c r="E59" s="140"/>
      <c r="F59" s="140"/>
      <c r="G59" s="140"/>
      <c r="H59" s="140"/>
      <c r="I59" s="140"/>
      <c r="J59" s="140"/>
    </row>
    <row r="60" spans="1:10">
      <c r="A60" s="16"/>
      <c r="B60" s="20"/>
      <c r="C60" s="20"/>
      <c r="D60" s="20"/>
      <c r="E60" s="20"/>
      <c r="F60" s="20"/>
      <c r="G60" s="20"/>
      <c r="H60" s="20"/>
      <c r="I60" s="20"/>
      <c r="J60" s="20"/>
    </row>
    <row r="61" spans="1:10" ht="29.25" customHeight="1">
      <c r="A61" s="16">
        <v>16</v>
      </c>
      <c r="B61" s="141" t="s">
        <v>72</v>
      </c>
      <c r="C61" s="141"/>
      <c r="D61" s="141"/>
      <c r="E61" s="141"/>
      <c r="F61" s="141"/>
      <c r="G61" s="141"/>
      <c r="H61" s="141"/>
      <c r="I61" s="141"/>
      <c r="J61" s="141"/>
    </row>
    <row r="62" spans="1:10" ht="30.75" customHeight="1">
      <c r="A62" s="16">
        <v>17</v>
      </c>
      <c r="B62" s="141" t="s">
        <v>73</v>
      </c>
      <c r="C62" s="141"/>
      <c r="D62" s="141"/>
      <c r="E62" s="141"/>
      <c r="F62" s="141"/>
      <c r="G62" s="141"/>
      <c r="H62" s="141"/>
      <c r="I62" s="141"/>
      <c r="J62" s="141"/>
    </row>
    <row r="63" spans="1:10" ht="27.75" customHeight="1">
      <c r="A63" s="16">
        <v>18</v>
      </c>
      <c r="B63" s="141" t="s">
        <v>74</v>
      </c>
      <c r="C63" s="141"/>
      <c r="D63" s="141"/>
      <c r="E63" s="141"/>
      <c r="F63" s="141"/>
      <c r="G63" s="141"/>
      <c r="H63" s="141"/>
      <c r="I63" s="141"/>
      <c r="J63" s="141"/>
    </row>
    <row r="64" spans="1:10">
      <c r="A64" s="16"/>
      <c r="B64" s="20"/>
      <c r="C64" s="20"/>
      <c r="D64" s="20"/>
      <c r="E64" s="20"/>
      <c r="F64" s="20"/>
      <c r="G64" s="20"/>
      <c r="H64" s="20"/>
      <c r="I64" s="20"/>
      <c r="J64" s="20"/>
    </row>
    <row r="65" spans="1:10" ht="21.75" customHeight="1">
      <c r="A65" s="162" t="s">
        <v>19</v>
      </c>
      <c r="B65" s="162"/>
      <c r="C65" s="20"/>
      <c r="D65" s="20"/>
      <c r="E65" s="20"/>
      <c r="F65" s="20"/>
      <c r="G65" s="20"/>
      <c r="H65" s="20"/>
      <c r="I65" s="20"/>
      <c r="J65" s="20"/>
    </row>
    <row r="66" spans="1:10">
      <c r="A66" s="16"/>
      <c r="B66" s="20"/>
      <c r="C66" s="20"/>
      <c r="D66" s="20"/>
      <c r="E66" s="20"/>
      <c r="F66" s="20"/>
      <c r="G66" s="20"/>
      <c r="H66" s="20"/>
      <c r="I66" s="20"/>
      <c r="J66" s="20"/>
    </row>
    <row r="67" spans="1:10" ht="67.900000000000006" customHeight="1">
      <c r="A67" s="150" t="s">
        <v>85</v>
      </c>
      <c r="B67" s="158"/>
      <c r="C67" s="158"/>
      <c r="D67" s="158"/>
      <c r="E67" s="158"/>
      <c r="F67" s="158"/>
      <c r="G67" s="158"/>
      <c r="H67" s="158"/>
      <c r="I67" s="158"/>
      <c r="J67" s="158"/>
    </row>
    <row r="68" spans="1:10" ht="8.25" customHeight="1">
      <c r="A68" s="80"/>
      <c r="B68" s="78"/>
      <c r="C68" s="78"/>
      <c r="D68" s="78"/>
      <c r="E68" s="78"/>
      <c r="F68" s="78"/>
      <c r="G68" s="78"/>
      <c r="H68" s="78"/>
      <c r="I68" s="78"/>
      <c r="J68" s="78"/>
    </row>
    <row r="69" spans="1:10" ht="20.25">
      <c r="A69" s="82" t="s">
        <v>87</v>
      </c>
      <c r="B69" s="82"/>
      <c r="C69" s="82"/>
    </row>
    <row r="70" spans="1:10" ht="15.75">
      <c r="A70" s="156" t="s">
        <v>120</v>
      </c>
      <c r="B70" s="157"/>
      <c r="C70" s="157"/>
      <c r="D70" s="157"/>
    </row>
  </sheetData>
  <mergeCells count="39">
    <mergeCell ref="A70:D70"/>
    <mergeCell ref="A67:J67"/>
    <mergeCell ref="B51:J51"/>
    <mergeCell ref="C48:J48"/>
    <mergeCell ref="B46:J46"/>
    <mergeCell ref="B47:J47"/>
    <mergeCell ref="A50:D50"/>
    <mergeCell ref="C49:J49"/>
    <mergeCell ref="A65:B65"/>
    <mergeCell ref="B61:J61"/>
    <mergeCell ref="B62:J62"/>
    <mergeCell ref="B63:J63"/>
    <mergeCell ref="A39:J39"/>
    <mergeCell ref="A45:E45"/>
    <mergeCell ref="A33:J33"/>
    <mergeCell ref="B35:J35"/>
    <mergeCell ref="B42:J42"/>
    <mergeCell ref="A41:B41"/>
    <mergeCell ref="A26:J26"/>
    <mergeCell ref="A28:J28"/>
    <mergeCell ref="B30:J30"/>
    <mergeCell ref="B31:J31"/>
    <mergeCell ref="A37:J37"/>
    <mergeCell ref="B3:E4"/>
    <mergeCell ref="A52:D52"/>
    <mergeCell ref="A59:J59"/>
    <mergeCell ref="B53:J53"/>
    <mergeCell ref="A55:J55"/>
    <mergeCell ref="A57:J57"/>
    <mergeCell ref="A7:J7"/>
    <mergeCell ref="A8:J8"/>
    <mergeCell ref="A12:A13"/>
    <mergeCell ref="B12:J13"/>
    <mergeCell ref="B18:J18"/>
    <mergeCell ref="B19:J19"/>
    <mergeCell ref="B20:J20"/>
    <mergeCell ref="B43:J43"/>
    <mergeCell ref="B44:J44"/>
    <mergeCell ref="A24:J24"/>
  </mergeCells>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K59"/>
  <sheetViews>
    <sheetView tabSelected="1" topLeftCell="A25" zoomScale="150" zoomScaleNormal="150" workbookViewId="0">
      <selection activeCell="D25" sqref="D25"/>
    </sheetView>
  </sheetViews>
  <sheetFormatPr defaultRowHeight="12.75"/>
  <cols>
    <col min="1" max="1" width="11.7109375" customWidth="1"/>
    <col min="2" max="2" width="52" customWidth="1"/>
    <col min="3" max="3" width="11.42578125" customWidth="1"/>
    <col min="4" max="4" width="19.140625" customWidth="1"/>
    <col min="5" max="5" width="10.42578125" hidden="1" customWidth="1"/>
    <col min="6" max="6" width="10.28515625" hidden="1" customWidth="1"/>
    <col min="7" max="7" width="14.42578125" hidden="1" customWidth="1"/>
    <col min="8" max="8" width="13.85546875" hidden="1" customWidth="1"/>
    <col min="9" max="9" width="9.140625" hidden="1" customWidth="1"/>
    <col min="10" max="10" width="9.140625" customWidth="1"/>
    <col min="11" max="11" width="22.42578125" customWidth="1"/>
  </cols>
  <sheetData>
    <row r="2" spans="1:6" ht="13.15" customHeight="1">
      <c r="A2" s="209" t="s">
        <v>114</v>
      </c>
      <c r="B2" s="209"/>
    </row>
    <row r="3" spans="1:6" ht="47.25" customHeight="1">
      <c r="A3" s="209"/>
      <c r="B3" s="209"/>
    </row>
    <row r="4" spans="1:6" ht="6.75" customHeight="1"/>
    <row r="5" spans="1:6" ht="21" customHeight="1">
      <c r="A5" s="210" t="s">
        <v>115</v>
      </c>
      <c r="B5" s="210"/>
      <c r="C5" s="210"/>
      <c r="D5" s="210"/>
    </row>
    <row r="6" spans="1:6" ht="6.75" customHeight="1"/>
    <row r="7" spans="1:6" ht="15" customHeight="1">
      <c r="A7" s="211" t="s">
        <v>0</v>
      </c>
      <c r="B7" s="211"/>
      <c r="C7" s="211"/>
      <c r="D7" s="211"/>
    </row>
    <row r="8" spans="1:6" ht="6" customHeight="1"/>
    <row r="9" spans="1:6" ht="16.5" customHeight="1">
      <c r="A9" s="212" t="s">
        <v>98</v>
      </c>
      <c r="B9" s="212"/>
      <c r="C9" s="212"/>
      <c r="D9" s="212"/>
      <c r="E9" s="212"/>
    </row>
    <row r="10" spans="1:6" ht="8.25" customHeight="1"/>
    <row r="11" spans="1:6">
      <c r="A11" s="41" t="s">
        <v>24</v>
      </c>
      <c r="B11" s="103"/>
      <c r="D11" s="1" t="s">
        <v>1</v>
      </c>
    </row>
    <row r="12" spans="1:6">
      <c r="A12" s="41" t="s">
        <v>25</v>
      </c>
      <c r="B12" s="103"/>
      <c r="D12" s="123" t="s">
        <v>17</v>
      </c>
    </row>
    <row r="13" spans="1:6" hidden="1">
      <c r="A13" s="41"/>
      <c r="B13" s="103"/>
    </row>
    <row r="14" spans="1:6">
      <c r="A14" s="42" t="s">
        <v>26</v>
      </c>
      <c r="B14" s="104"/>
    </row>
    <row r="15" spans="1:6">
      <c r="B15" s="39"/>
    </row>
    <row r="16" spans="1:6" ht="21" hidden="1" customHeight="1" thickBot="1">
      <c r="A16" s="215" t="s">
        <v>35</v>
      </c>
      <c r="B16" s="216"/>
      <c r="C16" s="213">
        <v>1</v>
      </c>
      <c r="D16" s="214"/>
      <c r="E16" t="s">
        <v>17</v>
      </c>
      <c r="F16" s="49" t="s">
        <v>28</v>
      </c>
    </row>
    <row r="17" spans="1:11" ht="6.75" hidden="1" customHeight="1">
      <c r="B17" s="39"/>
      <c r="F17" s="50" t="s">
        <v>29</v>
      </c>
    </row>
    <row r="18" spans="1:11" ht="6.75" hidden="1" customHeight="1" thickBot="1">
      <c r="F18" s="51" t="s">
        <v>30</v>
      </c>
    </row>
    <row r="19" spans="1:11" ht="21.75" hidden="1" customHeight="1" thickBot="1">
      <c r="A19" s="183" t="s">
        <v>83</v>
      </c>
      <c r="B19" s="184"/>
      <c r="C19" s="185"/>
      <c r="D19" s="40">
        <v>2</v>
      </c>
      <c r="F19" s="51" t="s">
        <v>31</v>
      </c>
    </row>
    <row r="20" spans="1:11" ht="9.75" hidden="1" customHeight="1" thickBot="1">
      <c r="A20" s="186"/>
      <c r="B20" s="187"/>
      <c r="C20" s="188"/>
      <c r="F20" s="48" t="s">
        <v>32</v>
      </c>
    </row>
    <row r="21" spans="1:11" ht="5.25" hidden="1" customHeight="1" thickBot="1">
      <c r="A21" s="189"/>
      <c r="B21" s="190"/>
      <c r="C21" s="191"/>
    </row>
    <row r="22" spans="1:11" ht="6" customHeight="1" thickBot="1"/>
    <row r="23" spans="1:11">
      <c r="A23" s="192" t="s">
        <v>96</v>
      </c>
      <c r="B23" s="192"/>
      <c r="C23" s="192"/>
      <c r="D23" s="121" t="s">
        <v>2</v>
      </c>
      <c r="F23" s="47" t="s">
        <v>33</v>
      </c>
      <c r="G23" t="s">
        <v>17</v>
      </c>
    </row>
    <row r="24" spans="1:11" ht="6.75" customHeight="1" thickBot="1">
      <c r="B24" s="2"/>
      <c r="C24" s="2"/>
      <c r="D24" t="s">
        <v>17</v>
      </c>
      <c r="F24" s="48" t="s">
        <v>34</v>
      </c>
    </row>
    <row r="25" spans="1:11">
      <c r="A25" s="193" t="s">
        <v>96</v>
      </c>
      <c r="B25" s="194"/>
      <c r="C25" s="195"/>
      <c r="D25" s="105"/>
      <c r="E25" s="18" t="s">
        <v>17</v>
      </c>
    </row>
    <row r="26" spans="1:11" hidden="1">
      <c r="A26" s="11" t="s">
        <v>17</v>
      </c>
      <c r="B26" s="207" t="str">
        <f>IF(D19=1,"Basic salary (pensionable) (60% of package)","")</f>
        <v/>
      </c>
      <c r="C26" s="208"/>
      <c r="D26" s="86">
        <f>IF(D19=1,D25*0.6,0)</f>
        <v>0</v>
      </c>
      <c r="F26" s="75" t="s">
        <v>17</v>
      </c>
    </row>
    <row r="27" spans="1:11" hidden="1">
      <c r="A27" s="11" t="s">
        <v>17</v>
      </c>
      <c r="B27" s="201" t="str">
        <f>IF(D19=1,"Employer's contribution to GEPF","")</f>
        <v/>
      </c>
      <c r="C27" s="202"/>
      <c r="D27" s="86">
        <f>F27</f>
        <v>0</v>
      </c>
      <c r="E27" s="43">
        <f>IF(C16&lt;3,D26*0.13,D26*0.16)</f>
        <v>0</v>
      </c>
      <c r="F27" s="75">
        <f>ROUND(E27,2)</f>
        <v>0</v>
      </c>
    </row>
    <row r="28" spans="1:11" ht="13.5" hidden="1" thickBot="1">
      <c r="A28" s="11" t="s">
        <v>17</v>
      </c>
      <c r="B28" s="203" t="str">
        <f>IF(D19=1,"Flexible portion of package","Inclusive Flexible Remuneration Package")</f>
        <v>Inclusive Flexible Remuneration Package</v>
      </c>
      <c r="C28" s="204"/>
      <c r="D28" s="86">
        <f>D25-(D26+D27)</f>
        <v>0</v>
      </c>
    </row>
    <row r="29" spans="1:11">
      <c r="B29" s="2"/>
      <c r="C29" s="2"/>
      <c r="D29" s="13"/>
    </row>
    <row r="30" spans="1:11">
      <c r="A30" s="192" t="str">
        <f>IF(D19=1,"Composition of flexible portion","Composition of TCE package")</f>
        <v>Composition of TCE package</v>
      </c>
      <c r="B30" s="192"/>
      <c r="C30" s="192"/>
      <c r="D30" s="122" t="s">
        <v>2</v>
      </c>
      <c r="G30" s="46"/>
      <c r="H30" s="46"/>
      <c r="I30" s="46"/>
      <c r="J30" s="46"/>
      <c r="K30" s="46"/>
    </row>
    <row r="31" spans="1:11" ht="5.25" customHeight="1">
      <c r="B31" s="3"/>
      <c r="C31" s="3"/>
      <c r="D31" s="14"/>
      <c r="G31" s="46"/>
      <c r="H31" s="46"/>
      <c r="I31" s="46"/>
      <c r="J31" s="46"/>
      <c r="K31" s="46"/>
    </row>
    <row r="32" spans="1:11">
      <c r="A32" s="205" t="s">
        <v>20</v>
      </c>
      <c r="B32" s="206"/>
      <c r="C32" s="3"/>
      <c r="D32" s="129">
        <f>D25-(D35+D39+D40+D41+D42)</f>
        <v>0</v>
      </c>
      <c r="G32" s="46"/>
      <c r="H32" s="46"/>
      <c r="I32" s="46"/>
      <c r="J32" s="46"/>
      <c r="K32" s="46"/>
    </row>
    <row r="33" spans="1:9" ht="13.5" thickBot="1">
      <c r="A33" s="199" t="s">
        <v>18</v>
      </c>
      <c r="B33" s="200"/>
      <c r="C33" s="124" t="str">
        <f>IF(D33&gt;D28,"ERROR","OK")</f>
        <v>OK</v>
      </c>
      <c r="D33" s="135">
        <f>(D35+D39+D40+D41+D42)</f>
        <v>0</v>
      </c>
    </row>
    <row r="34" spans="1:9">
      <c r="C34" s="7"/>
      <c r="D34" s="13"/>
      <c r="G34" s="54" t="s">
        <v>48</v>
      </c>
      <c r="H34" s="55"/>
      <c r="I34" s="56"/>
    </row>
    <row r="35" spans="1:9" ht="15" customHeight="1">
      <c r="A35" s="165" t="s">
        <v>78</v>
      </c>
      <c r="B35" s="125" t="s">
        <v>90</v>
      </c>
      <c r="C35" s="106"/>
      <c r="D35" s="196">
        <f>IF(C36&gt;C35,C35,C36)</f>
        <v>0</v>
      </c>
      <c r="G35" s="57" t="s">
        <v>100</v>
      </c>
      <c r="I35" s="4"/>
    </row>
    <row r="36" spans="1:9" ht="72.75" customHeight="1" thickBot="1">
      <c r="A36" s="166"/>
      <c r="B36" s="126" t="s">
        <v>91</v>
      </c>
      <c r="C36" s="107"/>
      <c r="D36" s="197"/>
      <c r="E36" s="71">
        <f>D35</f>
        <v>0</v>
      </c>
      <c r="G36" s="127" t="s">
        <v>101</v>
      </c>
      <c r="I36" s="4"/>
    </row>
    <row r="37" spans="1:9" ht="27.75" customHeight="1" thickBot="1">
      <c r="A37" s="166"/>
      <c r="B37" s="179" t="s">
        <v>82</v>
      </c>
      <c r="C37" s="180"/>
      <c r="D37" s="197"/>
      <c r="E37" s="102">
        <v>6</v>
      </c>
      <c r="F37" s="39" t="s">
        <v>17</v>
      </c>
      <c r="G37" s="57" t="s">
        <v>102</v>
      </c>
      <c r="I37" s="4"/>
    </row>
    <row r="38" spans="1:9" ht="29.25" customHeight="1" thickBot="1">
      <c r="A38" s="167"/>
      <c r="B38" s="164">
        <v>1</v>
      </c>
      <c r="C38" s="164"/>
      <c r="D38" s="198"/>
      <c r="E38" s="39"/>
      <c r="F38" s="39"/>
      <c r="G38" s="57" t="s">
        <v>103</v>
      </c>
      <c r="I38" s="4"/>
    </row>
    <row r="39" spans="1:9" ht="18.75" hidden="1" customHeight="1" thickBot="1">
      <c r="A39" s="168"/>
      <c r="B39" s="169"/>
      <c r="C39" s="45"/>
      <c r="D39" s="85"/>
      <c r="E39" s="39"/>
      <c r="F39" s="52" t="s">
        <v>33</v>
      </c>
      <c r="G39" s="57" t="s">
        <v>104</v>
      </c>
      <c r="I39" s="4"/>
    </row>
    <row r="40" spans="1:9" ht="18.75" customHeight="1" thickBot="1">
      <c r="A40" s="175" t="s">
        <v>3</v>
      </c>
      <c r="B40" s="176"/>
      <c r="C40" s="117">
        <v>0</v>
      </c>
      <c r="D40" s="118">
        <f>ROUNDDOWN(E40/12,0)*12</f>
        <v>0</v>
      </c>
      <c r="E40" s="83">
        <f>IF(C40&gt;(D25/4),D25/4,C40)</f>
        <v>0</v>
      </c>
      <c r="F40" s="53" t="s">
        <v>34</v>
      </c>
      <c r="G40" s="57" t="s">
        <v>105</v>
      </c>
      <c r="I40" s="4"/>
    </row>
    <row r="41" spans="1:9" ht="18.75" customHeight="1">
      <c r="A41" s="173" t="s">
        <v>4</v>
      </c>
      <c r="B41" s="174"/>
      <c r="C41" s="117">
        <v>0</v>
      </c>
      <c r="D41" s="119">
        <f>ROUND(C41/12,0)*12</f>
        <v>0</v>
      </c>
      <c r="E41" s="26" t="s">
        <v>17</v>
      </c>
      <c r="G41" s="57" t="s">
        <v>106</v>
      </c>
      <c r="I41" s="4"/>
    </row>
    <row r="42" spans="1:9" ht="18.75" customHeight="1">
      <c r="A42" s="177" t="s">
        <v>5</v>
      </c>
      <c r="B42" s="178"/>
      <c r="C42" s="132"/>
      <c r="D42" s="120"/>
      <c r="G42" s="57" t="s">
        <v>107</v>
      </c>
      <c r="I42" s="4"/>
    </row>
    <row r="43" spans="1:9">
      <c r="G43" s="57" t="s">
        <v>108</v>
      </c>
      <c r="I43" s="4"/>
    </row>
    <row r="44" spans="1:9" ht="21" hidden="1" customHeight="1">
      <c r="A44" s="170" t="s">
        <v>17</v>
      </c>
      <c r="B44" s="171"/>
      <c r="C44" s="172" t="s">
        <v>17</v>
      </c>
      <c r="D44" s="181"/>
      <c r="F44" s="39" t="s">
        <v>17</v>
      </c>
      <c r="G44" s="57" t="s">
        <v>109</v>
      </c>
      <c r="I44" s="4"/>
    </row>
    <row r="45" spans="1:9" ht="6.75" hidden="1" customHeight="1" thickBot="1">
      <c r="A45" s="171"/>
      <c r="B45" s="171"/>
      <c r="C45" s="157"/>
      <c r="D45" s="181"/>
      <c r="F45" s="39" t="s">
        <v>17</v>
      </c>
      <c r="G45" s="57" t="s">
        <v>110</v>
      </c>
      <c r="H45" s="58"/>
      <c r="I45" s="59"/>
    </row>
    <row r="46" spans="1:9" ht="4.5" hidden="1" customHeight="1">
      <c r="A46" s="171"/>
      <c r="B46" s="171"/>
      <c r="C46" s="9"/>
      <c r="D46" s="182"/>
    </row>
    <row r="47" spans="1:9">
      <c r="A47" s="163" t="s">
        <v>79</v>
      </c>
      <c r="B47" s="163"/>
      <c r="C47" s="9"/>
      <c r="D47" s="25"/>
    </row>
    <row r="48" spans="1:9">
      <c r="B48" s="23"/>
      <c r="C48" s="9"/>
      <c r="D48" s="25"/>
    </row>
    <row r="49" spans="1:4">
      <c r="B49" s="23"/>
      <c r="C49" s="9"/>
      <c r="D49" s="25"/>
    </row>
    <row r="50" spans="1:4">
      <c r="B50" s="23"/>
      <c r="C50" s="9"/>
      <c r="D50" s="25"/>
    </row>
    <row r="51" spans="1:4">
      <c r="B51" s="23"/>
      <c r="C51" s="9"/>
      <c r="D51" s="25"/>
    </row>
    <row r="52" spans="1:4">
      <c r="B52" s="8"/>
      <c r="C52" s="8"/>
      <c r="D52" s="8"/>
    </row>
    <row r="53" spans="1:4">
      <c r="A53" s="44"/>
      <c r="B53" s="8"/>
      <c r="C53" s="8"/>
      <c r="D53" s="8"/>
    </row>
    <row r="54" spans="1:4">
      <c r="A54" s="10" t="s">
        <v>84</v>
      </c>
      <c r="C54" s="10"/>
      <c r="D54" s="10" t="s">
        <v>6</v>
      </c>
    </row>
    <row r="55" spans="1:4">
      <c r="A55" s="8" t="s">
        <v>7</v>
      </c>
      <c r="C55" s="8"/>
      <c r="D55" s="8"/>
    </row>
    <row r="56" spans="1:4">
      <c r="B56" s="8"/>
      <c r="C56" s="8"/>
      <c r="D56" s="8"/>
    </row>
    <row r="57" spans="1:4">
      <c r="B57" s="8"/>
      <c r="C57" s="8"/>
      <c r="D57" s="8"/>
    </row>
    <row r="58" spans="1:4">
      <c r="A58" s="44"/>
      <c r="B58" s="8"/>
      <c r="C58" s="8"/>
      <c r="D58" s="8"/>
    </row>
    <row r="59" spans="1:4">
      <c r="A59" s="10" t="s">
        <v>21</v>
      </c>
      <c r="C59" s="10"/>
      <c r="D59" s="10" t="s">
        <v>6</v>
      </c>
    </row>
  </sheetData>
  <mergeCells count="27">
    <mergeCell ref="A2:B3"/>
    <mergeCell ref="A5:D5"/>
    <mergeCell ref="A7:D7"/>
    <mergeCell ref="A9:E9"/>
    <mergeCell ref="C16:D16"/>
    <mergeCell ref="A16:B16"/>
    <mergeCell ref="D44:D46"/>
    <mergeCell ref="A19:C21"/>
    <mergeCell ref="A23:C23"/>
    <mergeCell ref="A25:C25"/>
    <mergeCell ref="D35:D38"/>
    <mergeCell ref="A33:B33"/>
    <mergeCell ref="B27:C27"/>
    <mergeCell ref="B28:C28"/>
    <mergeCell ref="A30:C30"/>
    <mergeCell ref="A32:B32"/>
    <mergeCell ref="B26:C26"/>
    <mergeCell ref="A47:B47"/>
    <mergeCell ref="B38:C38"/>
    <mergeCell ref="A35:A38"/>
    <mergeCell ref="A39:B39"/>
    <mergeCell ref="A44:B46"/>
    <mergeCell ref="C44:C45"/>
    <mergeCell ref="A41:B41"/>
    <mergeCell ref="A40:B40"/>
    <mergeCell ref="A42:B42"/>
    <mergeCell ref="B37:C37"/>
  </mergeCells>
  <phoneticPr fontId="0" type="noConversion"/>
  <pageMargins left="0.75" right="0.75" top="1" bottom="1" header="0.5" footer="0.5"/>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6" r:id="rId4" name="Drop Down 32">
              <controlPr defaultSize="0" autoLine="0" autoPict="0">
                <anchor moveWithCells="1">
                  <from>
                    <xdr:col>1</xdr:col>
                    <xdr:colOff>76200</xdr:colOff>
                    <xdr:row>37</xdr:row>
                    <xdr:rowOff>38100</xdr:rowOff>
                  </from>
                  <to>
                    <xdr:col>2</xdr:col>
                    <xdr:colOff>352425</xdr:colOff>
                    <xdr:row>37</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79"/>
  <sheetViews>
    <sheetView topLeftCell="A40" zoomScale="150" zoomScaleNormal="150" workbookViewId="0">
      <selection activeCell="A48" sqref="A48:XFD79"/>
    </sheetView>
  </sheetViews>
  <sheetFormatPr defaultRowHeight="12.75"/>
  <cols>
    <col min="1" max="1" width="3.140625" customWidth="1"/>
    <col min="2" max="2" width="15.7109375" customWidth="1"/>
    <col min="3" max="3" width="42.42578125" customWidth="1"/>
    <col min="4" max="4" width="15.28515625" customWidth="1"/>
    <col min="5" max="5" width="9.85546875" bestFit="1" customWidth="1"/>
  </cols>
  <sheetData>
    <row r="1" spans="1:4" ht="74.25" customHeight="1"/>
    <row r="2" spans="1:4" ht="18.75" customHeight="1">
      <c r="B2" s="217" t="s">
        <v>97</v>
      </c>
      <c r="C2" s="217"/>
      <c r="D2" s="217"/>
    </row>
    <row r="3" spans="1:4" ht="8.25" customHeight="1">
      <c r="C3" s="6"/>
    </row>
    <row r="4" spans="1:4" ht="12.75" customHeight="1">
      <c r="B4" s="218" t="s">
        <v>115</v>
      </c>
      <c r="C4" s="218"/>
      <c r="D4" s="218"/>
    </row>
    <row r="5" spans="1:4" ht="3" customHeight="1">
      <c r="B5" s="218"/>
      <c r="C5" s="218"/>
      <c r="D5" s="218"/>
    </row>
    <row r="6" spans="1:4">
      <c r="B6" t="s">
        <v>17</v>
      </c>
      <c r="C6" s="24"/>
    </row>
    <row r="7" spans="1:4" ht="44.25" customHeight="1">
      <c r="A7" s="187" t="s">
        <v>111</v>
      </c>
      <c r="B7" s="187"/>
      <c r="C7" s="187"/>
      <c r="D7" s="187"/>
    </row>
    <row r="8" spans="1:4">
      <c r="C8" s="24"/>
    </row>
    <row r="9" spans="1:4" ht="15.75">
      <c r="A9" s="223" t="s">
        <v>22</v>
      </c>
      <c r="B9" s="223"/>
      <c r="C9" s="223"/>
      <c r="D9" s="223"/>
    </row>
    <row r="11" spans="1:4">
      <c r="B11" s="226" t="s">
        <v>8</v>
      </c>
      <c r="C11" s="226"/>
      <c r="D11" s="121" t="s">
        <v>11</v>
      </c>
    </row>
    <row r="12" spans="1:4" ht="6" customHeight="1"/>
    <row r="13" spans="1:4" hidden="1">
      <c r="B13" s="221" t="str">
        <f>IF('Structuring of package'!D19=1,"Basic salary","")</f>
        <v/>
      </c>
      <c r="C13" s="221"/>
      <c r="D13" s="15">
        <f>'Structuring of package'!D26/12</f>
        <v>0</v>
      </c>
    </row>
    <row r="14" spans="1:4">
      <c r="B14" s="219" t="s">
        <v>3</v>
      </c>
      <c r="C14" s="219"/>
      <c r="D14" s="108">
        <f>'Structuring of package'!D40/12</f>
        <v>0</v>
      </c>
    </row>
    <row r="15" spans="1:4">
      <c r="B15" s="219" t="s">
        <v>4</v>
      </c>
      <c r="C15" s="219"/>
      <c r="D15" s="108">
        <f>'Structuring of package'!D41/12</f>
        <v>0</v>
      </c>
    </row>
    <row r="16" spans="1:4">
      <c r="B16" s="130" t="s">
        <v>5</v>
      </c>
      <c r="C16" s="130"/>
      <c r="D16" s="108">
        <f>'Structuring of package'!D42/12</f>
        <v>0</v>
      </c>
    </row>
    <row r="17" spans="2:5">
      <c r="B17" s="227" t="s">
        <v>113</v>
      </c>
      <c r="C17" s="113"/>
      <c r="D17" s="114"/>
    </row>
    <row r="18" spans="2:5">
      <c r="B18" s="228"/>
      <c r="C18" s="113" t="s">
        <v>17</v>
      </c>
      <c r="D18" s="114"/>
    </row>
    <row r="19" spans="2:5">
      <c r="B19" s="228"/>
      <c r="C19" s="113" t="s">
        <v>17</v>
      </c>
      <c r="D19" s="114"/>
    </row>
    <row r="20" spans="2:5">
      <c r="B20" s="229"/>
      <c r="C20" s="113" t="s">
        <v>17</v>
      </c>
      <c r="D20" s="114"/>
    </row>
    <row r="21" spans="2:5" ht="7.5" customHeight="1" thickBot="1">
      <c r="B21" s="11"/>
      <c r="C21" s="11"/>
      <c r="D21" s="13"/>
    </row>
    <row r="22" spans="2:5" ht="13.5" thickBot="1">
      <c r="B22" s="222" t="s">
        <v>27</v>
      </c>
      <c r="C22" s="222"/>
      <c r="D22" s="109">
        <f>SUM(D13:D20)</f>
        <v>0</v>
      </c>
    </row>
    <row r="23" spans="2:5">
      <c r="D23" s="13"/>
    </row>
    <row r="24" spans="2:5" ht="12.75" customHeight="1">
      <c r="B24" s="226" t="s">
        <v>9</v>
      </c>
      <c r="C24" s="226"/>
      <c r="D24" s="122" t="s">
        <v>11</v>
      </c>
    </row>
    <row r="25" spans="2:5" ht="7.5" hidden="1" customHeight="1" thickBot="1">
      <c r="B25" s="1"/>
      <c r="C25" s="1"/>
      <c r="D25" s="14"/>
    </row>
    <row r="26" spans="2:5" ht="12.75" hidden="1" customHeight="1" thickBot="1">
      <c r="B26" s="224" t="s">
        <v>17</v>
      </c>
      <c r="C26" s="225"/>
      <c r="D26" s="225"/>
      <c r="E26" s="19" t="str">
        <f>'Structuring of package'!C44</f>
        <v xml:space="preserve"> </v>
      </c>
    </row>
    <row r="27" spans="2:5" ht="8.25" hidden="1" customHeight="1">
      <c r="B27" s="224"/>
      <c r="C27" s="225"/>
      <c r="D27" s="225"/>
    </row>
    <row r="28" spans="2:5" ht="0.75" hidden="1" customHeight="1">
      <c r="B28" s="224"/>
      <c r="C28" s="225"/>
      <c r="D28" s="225"/>
    </row>
    <row r="29" spans="2:5" ht="12.75" hidden="1" customHeight="1">
      <c r="B29" s="1"/>
      <c r="C29" s="21" t="s">
        <v>17</v>
      </c>
      <c r="D29" s="22" t="s">
        <v>17</v>
      </c>
    </row>
    <row r="30" spans="2:5" ht="6.75" customHeight="1">
      <c r="D30" s="13"/>
    </row>
    <row r="31" spans="2:5">
      <c r="B31" s="221" t="s">
        <v>10</v>
      </c>
      <c r="C31" s="221"/>
      <c r="D31" s="108">
        <f>('Structuring of package'!C35-'Structuring of package'!D35)/12</f>
        <v>0</v>
      </c>
    </row>
    <row r="32" spans="2:5" hidden="1">
      <c r="B32" s="221" t="str">
        <f>IF('Structuring of package'!D19=1,"Pension (Employee's contribution)","")</f>
        <v/>
      </c>
      <c r="C32" s="221"/>
      <c r="D32" s="108">
        <f>+D13*0.075</f>
        <v>0</v>
      </c>
    </row>
    <row r="33" spans="1:4">
      <c r="B33" s="220" t="s">
        <v>58</v>
      </c>
      <c r="C33" s="221"/>
      <c r="D33" s="110">
        <f>D69</f>
        <v>-2999</v>
      </c>
    </row>
    <row r="34" spans="1:4">
      <c r="B34" s="227" t="s">
        <v>112</v>
      </c>
      <c r="C34" s="115" t="s">
        <v>81</v>
      </c>
      <c r="D34" s="114">
        <v>0</v>
      </c>
    </row>
    <row r="35" spans="1:4">
      <c r="B35" s="228"/>
      <c r="C35" s="116" t="s">
        <v>17</v>
      </c>
      <c r="D35" s="114"/>
    </row>
    <row r="36" spans="1:4">
      <c r="B36" s="228"/>
      <c r="C36" s="116"/>
      <c r="D36" s="114"/>
    </row>
    <row r="37" spans="1:4">
      <c r="B37" s="228"/>
      <c r="C37" s="116"/>
      <c r="D37" s="114"/>
    </row>
    <row r="38" spans="1:4">
      <c r="B38" s="228"/>
      <c r="C38" s="116"/>
      <c r="D38" s="114"/>
    </row>
    <row r="39" spans="1:4">
      <c r="B39" s="228"/>
      <c r="C39" s="116"/>
      <c r="D39" s="114"/>
    </row>
    <row r="40" spans="1:4">
      <c r="B40" s="228"/>
      <c r="C40" s="116"/>
      <c r="D40" s="114"/>
    </row>
    <row r="41" spans="1:4">
      <c r="B41" s="229"/>
      <c r="C41" s="116"/>
      <c r="D41" s="114"/>
    </row>
    <row r="42" spans="1:4" ht="7.5" customHeight="1" thickBot="1">
      <c r="D42" s="13"/>
    </row>
    <row r="43" spans="1:4" ht="13.5" thickBot="1">
      <c r="C43" s="5" t="s">
        <v>12</v>
      </c>
      <c r="D43" s="111">
        <f>SUM(D31:D41)</f>
        <v>-2999</v>
      </c>
    </row>
    <row r="44" spans="1:4" ht="13.5" thickBot="1">
      <c r="D44" s="13"/>
    </row>
    <row r="45" spans="1:4" ht="16.5" thickBot="1">
      <c r="C45" s="12" t="s">
        <v>89</v>
      </c>
      <c r="D45" s="112">
        <f>+D22-D43</f>
        <v>2999</v>
      </c>
    </row>
    <row r="46" spans="1:4" ht="15" customHeight="1"/>
    <row r="48" spans="1:4" ht="16.5" hidden="1" thickBot="1">
      <c r="A48" s="231" t="s">
        <v>13</v>
      </c>
      <c r="B48" s="232"/>
      <c r="C48" s="232"/>
      <c r="D48" s="233"/>
    </row>
    <row r="49" spans="2:5" hidden="1">
      <c r="B49" s="62" t="s">
        <v>8</v>
      </c>
      <c r="C49" s="61"/>
    </row>
    <row r="50" spans="2:5" hidden="1">
      <c r="B50" s="234" t="s">
        <v>27</v>
      </c>
      <c r="C50" s="235"/>
      <c r="D50" s="66">
        <f>D22</f>
        <v>0</v>
      </c>
    </row>
    <row r="51" spans="2:5" hidden="1">
      <c r="B51" s="73" t="s">
        <v>59</v>
      </c>
      <c r="C51" s="74"/>
      <c r="D51" s="76">
        <f>'Structuring of package'!D35/12</f>
        <v>0</v>
      </c>
    </row>
    <row r="52" spans="2:5" hidden="1">
      <c r="B52" s="236" t="s">
        <v>53</v>
      </c>
      <c r="C52" s="237"/>
      <c r="D52" s="67" t="str">
        <f>D29</f>
        <v xml:space="preserve"> </v>
      </c>
    </row>
    <row r="53" spans="2:5" ht="13.5" hidden="1" thickBot="1">
      <c r="B53" s="61"/>
      <c r="C53" s="61"/>
      <c r="D53" s="65">
        <f>SUM(D50:D52)</f>
        <v>0</v>
      </c>
    </row>
    <row r="54" spans="2:5" hidden="1">
      <c r="B54" s="61"/>
      <c r="C54" s="61"/>
    </row>
    <row r="55" spans="2:5" hidden="1">
      <c r="B55" s="62" t="s">
        <v>54</v>
      </c>
      <c r="C55" s="61"/>
    </row>
    <row r="56" spans="2:5" hidden="1">
      <c r="B56" s="234" t="s">
        <v>17</v>
      </c>
      <c r="C56" s="235"/>
      <c r="D56" s="66">
        <f>D32</f>
        <v>0</v>
      </c>
    </row>
    <row r="57" spans="2:5" hidden="1">
      <c r="B57" s="242" t="s">
        <v>81</v>
      </c>
      <c r="C57" s="243"/>
      <c r="D57" s="87">
        <f>IF(D34&gt;145.83,145.83,D34)</f>
        <v>0</v>
      </c>
      <c r="E57" s="72"/>
    </row>
    <row r="58" spans="2:5" hidden="1">
      <c r="B58" s="236" t="s">
        <v>86</v>
      </c>
      <c r="C58" s="237"/>
      <c r="D58" s="68">
        <f>D14*0.2</f>
        <v>0</v>
      </c>
    </row>
    <row r="59" spans="2:5" ht="13.5" hidden="1" thickBot="1">
      <c r="D59" s="65">
        <f>SUM(D56:D58)</f>
        <v>0</v>
      </c>
    </row>
    <row r="60" spans="2:5" hidden="1">
      <c r="D60" s="60"/>
    </row>
    <row r="61" spans="2:5" ht="13.5" hidden="1" thickBot="1">
      <c r="D61" s="60"/>
    </row>
    <row r="62" spans="2:5" ht="13.5" hidden="1" thickBot="1">
      <c r="B62" s="240" t="s">
        <v>55</v>
      </c>
      <c r="C62" s="241"/>
      <c r="D62" s="64">
        <f>(D53-D59)*12</f>
        <v>0</v>
      </c>
      <c r="E62" s="77" t="s">
        <v>17</v>
      </c>
    </row>
    <row r="63" spans="2:5" hidden="1">
      <c r="B63" s="46"/>
      <c r="C63" s="46"/>
      <c r="D63" s="60"/>
    </row>
    <row r="64" spans="2:5" hidden="1">
      <c r="B64" s="62" t="s">
        <v>13</v>
      </c>
      <c r="C64" s="46"/>
      <c r="D64" s="60"/>
    </row>
    <row r="65" spans="2:6" ht="14.1" hidden="1" customHeight="1">
      <c r="B65" s="133" t="s">
        <v>116</v>
      </c>
      <c r="C65" s="134"/>
      <c r="D65" s="88" t="b">
        <f>IF(D62&gt;1500000,((D62-1500000)*0.45)+532041,IF(D62&gt;708310,((D62-708310)*0.41)+207448,IF(D62&gt;555600,((D62-555600)*0.39)+147891,IF(D62&gt;423300,((D62-423300)*0.36)+100263,IF(D62&gt;305850,((D62-305850)*0.31)+63853,IF(D62&gt;195850,((D62-195850)*0.26)+35253))))))</f>
        <v>0</v>
      </c>
      <c r="E65" s="131" t="s">
        <v>17</v>
      </c>
      <c r="F65" s="77" t="s">
        <v>17</v>
      </c>
    </row>
    <row r="66" spans="2:6" ht="14.1" hidden="1" customHeight="1">
      <c r="B66" s="238" t="s">
        <v>117</v>
      </c>
      <c r="C66" s="239"/>
      <c r="D66" s="91">
        <v>17820</v>
      </c>
      <c r="E66" s="128"/>
    </row>
    <row r="67" spans="2:6" ht="17.45" hidden="1" customHeight="1" thickBot="1">
      <c r="B67" s="89" t="s">
        <v>118</v>
      </c>
      <c r="C67" s="90"/>
      <c r="D67" s="91">
        <f>E77</f>
        <v>18168</v>
      </c>
      <c r="E67" s="128"/>
    </row>
    <row r="68" spans="2:6" ht="17.45" hidden="1" customHeight="1" thickBot="1">
      <c r="B68" s="92" t="s">
        <v>56</v>
      </c>
      <c r="C68" s="93"/>
      <c r="D68" s="63">
        <f>D65-(D66+D67)</f>
        <v>-35988</v>
      </c>
    </row>
    <row r="69" spans="2:6" ht="12.95" hidden="1" customHeight="1" thickBot="1">
      <c r="B69" s="69" t="s">
        <v>57</v>
      </c>
      <c r="C69" s="70"/>
      <c r="D69" s="63">
        <f>D68/12</f>
        <v>-2999</v>
      </c>
    </row>
    <row r="70" spans="2:6" ht="12.95" hidden="1" customHeight="1"/>
    <row r="71" spans="2:6" ht="17.100000000000001" hidden="1" customHeight="1"/>
    <row r="72" spans="2:6" ht="17.100000000000001" hidden="1" customHeight="1"/>
    <row r="73" spans="2:6" ht="20.100000000000001" hidden="1" customHeight="1">
      <c r="B73" s="230" t="s">
        <v>119</v>
      </c>
      <c r="C73" s="230"/>
      <c r="D73" s="230"/>
      <c r="E73" s="230"/>
    </row>
    <row r="74" spans="2:6" ht="20.100000000000001" hidden="1" customHeight="1" thickBot="1"/>
    <row r="75" spans="2:6" ht="17.45" hidden="1" customHeight="1">
      <c r="B75" s="94" t="s">
        <v>51</v>
      </c>
      <c r="C75" s="95" t="s">
        <v>52</v>
      </c>
      <c r="D75" s="95" t="s">
        <v>49</v>
      </c>
      <c r="E75" s="96" t="s">
        <v>50</v>
      </c>
    </row>
    <row r="76" spans="2:6" ht="17.45" hidden="1" customHeight="1">
      <c r="B76" s="97"/>
      <c r="C76" s="98"/>
      <c r="D76" s="98"/>
      <c r="E76" s="98"/>
    </row>
    <row r="77" spans="2:6" ht="17.100000000000001" hidden="1" customHeight="1" thickBot="1">
      <c r="B77" s="99">
        <f>IF('Structuring of package'!E37=1,0,IF('Structuring of package'!E37=2,376,IF('Structuring of package'!E37=3,752,IF('Structuring of package'!E37=4,1006,IF('Structuring of package'!E37=5,1260,IF('Structuring of package'!E37=6,1514,IF('Structuring of package'!E37=7,1768,IF('Structuring of package'!E52=8,2022,0))))))))</f>
        <v>1514</v>
      </c>
      <c r="C77" s="100">
        <f>IF('Structuring of package'!E37=9,1928,IF('Structuring of package'!E37=10,2143,IF('Structuring of package'!E37=11,2358,IF('Structuring of package'!E37=12,2573,0))))</f>
        <v>0</v>
      </c>
      <c r="D77" s="100">
        <f>SUM(B77:C77)</f>
        <v>1514</v>
      </c>
      <c r="E77" s="101">
        <f>D77*12</f>
        <v>18168</v>
      </c>
    </row>
    <row r="78" spans="2:6" ht="17.100000000000001" hidden="1" customHeight="1">
      <c r="B78" s="128"/>
      <c r="C78" s="128"/>
    </row>
    <row r="79" spans="2:6" hidden="1"/>
  </sheetData>
  <mergeCells count="25">
    <mergeCell ref="B34:B41"/>
    <mergeCell ref="B17:B20"/>
    <mergeCell ref="B73:E73"/>
    <mergeCell ref="A48:D48"/>
    <mergeCell ref="B50:C50"/>
    <mergeCell ref="B52:C52"/>
    <mergeCell ref="B66:C66"/>
    <mergeCell ref="B58:C58"/>
    <mergeCell ref="B62:C62"/>
    <mergeCell ref="B57:C57"/>
    <mergeCell ref="B56:C56"/>
    <mergeCell ref="B2:D2"/>
    <mergeCell ref="B4:D5"/>
    <mergeCell ref="B15:C15"/>
    <mergeCell ref="B33:C33"/>
    <mergeCell ref="B22:C22"/>
    <mergeCell ref="B32:C32"/>
    <mergeCell ref="A9:D9"/>
    <mergeCell ref="B13:C13"/>
    <mergeCell ref="B31:C31"/>
    <mergeCell ref="B26:D28"/>
    <mergeCell ref="B24:C24"/>
    <mergeCell ref="B11:C11"/>
    <mergeCell ref="B14:C14"/>
    <mergeCell ref="A7:D7"/>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Guide</vt:lpstr>
      <vt:lpstr>Structuring of package</vt:lpstr>
      <vt:lpstr>Salary advice</vt:lpstr>
      <vt:lpstr>'Salary advice'!Print_Area</vt:lpstr>
      <vt:lpstr>'Structuring of package'!Print_Area</vt:lpstr>
    </vt:vector>
  </TitlesOfParts>
  <Company>Wilde Amandelstraat 173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J van der Walt</dc:creator>
  <cp:lastModifiedBy>Esther Nkosi</cp:lastModifiedBy>
  <cp:lastPrinted>2006-03-24T06:59:22Z</cp:lastPrinted>
  <dcterms:created xsi:type="dcterms:W3CDTF">2000-12-06T17:43:06Z</dcterms:created>
  <dcterms:modified xsi:type="dcterms:W3CDTF">2026-05-26T10:02:37Z</dcterms:modified>
</cp:coreProperties>
</file>